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5" yWindow="210" windowWidth="14895" windowHeight="9870" activeTab="2"/>
  </bookViews>
  <sheets>
    <sheet name="Gearing Calculator" sheetId="1" r:id="rId1"/>
    <sheet name="Tyre Data" sheetId="2" r:id="rId2"/>
    <sheet name="Instructions" sheetId="3" r:id="rId3"/>
  </sheets>
  <definedNames>
    <definedName name="f_per_mi">'Gearing Calculator'!$B$29</definedName>
    <definedName name="in_per_f">'Gearing Calculator'!$B$30</definedName>
    <definedName name="in_per_mi">'Gearing Calculator'!$B$31</definedName>
    <definedName name="min_per_h">'Gearing Calculator'!$B$32</definedName>
    <definedName name="minmi_per_hin">'Gearing Calculator'!$B$33</definedName>
    <definedName name="tire_cir">'Gearing Calculator'!$B$27</definedName>
  </definedNames>
  <calcPr fullCalcOnLoad="1"/>
</workbook>
</file>

<file path=xl/sharedStrings.xml><?xml version="1.0" encoding="utf-8"?>
<sst xmlns="http://schemas.openxmlformats.org/spreadsheetml/2006/main" count="118" uniqueCount="69">
  <si>
    <t>Primary Ratio</t>
  </si>
  <si>
    <t>Secondary Ratio</t>
  </si>
  <si>
    <t>1st Gear</t>
  </si>
  <si>
    <t>2nd Gear</t>
  </si>
  <si>
    <t>3rd Gear</t>
  </si>
  <si>
    <t>4th Gear</t>
  </si>
  <si>
    <t>5th Gear</t>
  </si>
  <si>
    <t>6th Gear</t>
  </si>
  <si>
    <t>Overall</t>
  </si>
  <si>
    <t>Rim Size</t>
  </si>
  <si>
    <t>Tire Size</t>
  </si>
  <si>
    <t>mm</t>
  </si>
  <si>
    <t>in</t>
  </si>
  <si>
    <t>Tire Circumference</t>
  </si>
  <si>
    <t>Tire Diameter</t>
  </si>
  <si>
    <t>Feet per mi</t>
  </si>
  <si>
    <t>Inch per feet</t>
  </si>
  <si>
    <t>Inch per mi</t>
  </si>
  <si>
    <t>Min per Hour</t>
  </si>
  <si>
    <t>(Inch/mi)*(min/h)</t>
  </si>
  <si>
    <t>1st</t>
  </si>
  <si>
    <t>2nd</t>
  </si>
  <si>
    <t>3rd</t>
  </si>
  <si>
    <t>4th</t>
  </si>
  <si>
    <t>5th</t>
  </si>
  <si>
    <t>6th</t>
  </si>
  <si>
    <t>180/55</t>
  </si>
  <si>
    <t>Original Gearing</t>
  </si>
  <si>
    <t>New Gearing</t>
  </si>
  <si>
    <t>Delta Speed in Gears for Old vs. New Gearing</t>
  </si>
  <si>
    <t>Delta RPM vs. Speed in Gears for Old vs. New Gearing</t>
  </si>
  <si>
    <t>Inches</t>
  </si>
  <si>
    <t>Michelin Pilot M2/S2/H2 120/70-17 609</t>
  </si>
  <si>
    <t>BASELINE</t>
  </si>
  <si>
    <t>Michelin Pilot M2/S2/H2 180/55-17 634</t>
  </si>
  <si>
    <t>Avon Azaro Front 120/70-17 603 -3mm</t>
  </si>
  <si>
    <t>Avon Azaro Rear 180/55-17 631 -1.5 mm</t>
  </si>
  <si>
    <t>Dunlop D207ZR Front 120/70-17</t>
  </si>
  <si>
    <t>Dunlop D207ZR Rear 190  635.7mm</t>
  </si>
  <si>
    <t>Dunlop D207ZR Rear 180  631 mm</t>
  </si>
  <si>
    <t>Dunlop D207 GP Front 120/70-17 603 -3mm</t>
  </si>
  <si>
    <t>Dunlop D207 GP Rear 180/55-17 643 + 5 mm</t>
  </si>
  <si>
    <t>Dunlop GP Star Front 120/70-17 598 -6mm</t>
  </si>
  <si>
    <t>Dunlop GP Star Rear 180/55-17 647</t>
  </si>
  <si>
    <t>Dunlop 208 GP Front (UK) 120/70/17 599</t>
  </si>
  <si>
    <t>Dunlop 208 GP Front (USA) 120/70/17 602</t>
  </si>
  <si>
    <t>Dunlop 208 GP Rear 180/55-17</t>
  </si>
  <si>
    <t>Metzeler MEZ3 Front 120/70-17 599 -5mm</t>
  </si>
  <si>
    <t>Metzeler MEZ3 Rear 180/55-17 638 + 2 mm</t>
  </si>
  <si>
    <t>Pirelli Dragon Evo F 120/70-17 599 -5mm</t>
  </si>
  <si>
    <t>Pirelli Dragon Evo R 180/55-17 639 + 2.5 mm</t>
  </si>
  <si>
    <t>Pirelli/Metz Rennsport 120/70-17 598 -6mm</t>
  </si>
  <si>
    <t>Pirelli/Metz Rennsport 180/55-17 640 + 3 mm</t>
  </si>
  <si>
    <t>Michelin Pilot Race F 120/70-17 602 -4mm</t>
  </si>
  <si>
    <t>Michelin Pilot Race R 180/55-17 634 =</t>
  </si>
  <si>
    <t>Speed In Gears - Original Gearing</t>
  </si>
  <si>
    <t>Speed In Gears - New Gearing</t>
  </si>
  <si>
    <t>RPM vs. Speed In Gears - Original</t>
  </si>
  <si>
    <t>RPM vs. Speed In Gears - New</t>
  </si>
  <si>
    <t>Step One - Insert your current sprockets in the Original Gearing section - Secondary Drive</t>
  </si>
  <si>
    <t>Step Two - Insert your contemplated srpocket in the New Gearing section - Secondary Drive</t>
  </si>
  <si>
    <t>Tyre Information</t>
  </si>
  <si>
    <t>Step Three - Insert  your Tyre Data into the Tyre Diameter Box.  You can look many of them up on the Tyre Data Tab in this worksheet.</t>
  </si>
  <si>
    <t>================================================</t>
  </si>
  <si>
    <t>This is gearing calulator especially set up for the Honda RC51 or SP1/SP2.  It already has the correct gearing in place.  All you need to add are your current sprockets,  sprockets you are considering and your tire data [much tyre data in included in the appropriate tab]</t>
  </si>
  <si>
    <r>
      <t xml:space="preserve">You only need to change the items highlited in </t>
    </r>
    <r>
      <rPr>
        <b/>
        <sz val="10"/>
        <color indexed="10"/>
        <rFont val="Arial"/>
        <family val="2"/>
      </rPr>
      <t>YELLOW</t>
    </r>
  </si>
  <si>
    <t>Note: Tyre Data provided has been checked and verified by manufacturer provided data.</t>
  </si>
  <si>
    <t>Shift points will be noted in RED - rough shift point at least - over 9200RPM</t>
  </si>
  <si>
    <t>10200 RPM is considered the MAX RPM for the stock RC51 - Hard rev limiter will be reached.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</si>
</sst>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  <numFmt numFmtId="168" formatCode="0.0E+00;\蝤"/>
    <numFmt numFmtId="169" formatCode="0.0E+00;\襤"/>
    <numFmt numFmtId="170" formatCode="0.00E+00;\襤"/>
    <numFmt numFmtId="171" formatCode="0.000E+00;\襤"/>
    <numFmt numFmtId="172" formatCode="0.0000E+00;\襤"/>
    <numFmt numFmtId="173" formatCode="0.00000E+00;\襤"/>
    <numFmt numFmtId="174" formatCode="0.000000E+00;\襤"/>
    <numFmt numFmtId="175" formatCode="0.000000"/>
    <numFmt numFmtId="176" formatCode="0.000E+00"/>
    <numFmt numFmtId="177" formatCode="_(* #,##0.0_);_(* \(#,##0.0\);_(* &quot;-&quot;??_);_(@_)"/>
    <numFmt numFmtId="178" formatCode="_(* #,##0.000_);_(* \(#,##0.000\);_(* &quot;-&quot;??_);_(@_)"/>
  </numFmts>
  <fonts count="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Geneva"/>
      <family val="0"/>
    </font>
    <font>
      <i/>
      <sz val="9"/>
      <name val="Geneva"/>
      <family val="0"/>
    </font>
    <font>
      <sz val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7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167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167" fontId="0" fillId="4" borderId="0" xfId="0" applyNumberFormat="1" applyFill="1" applyAlignment="1">
      <alignment/>
    </xf>
    <xf numFmtId="0" fontId="2" fillId="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67" fontId="0" fillId="6" borderId="0" xfId="0" applyNumberFormat="1" applyFill="1" applyAlignment="1">
      <alignment/>
    </xf>
    <xf numFmtId="178" fontId="4" fillId="0" borderId="0" xfId="15" applyNumberFormat="1" applyFont="1" applyAlignment="1">
      <alignment horizontal="center"/>
    </xf>
    <xf numFmtId="178" fontId="0" fillId="0" borderId="0" xfId="15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7" fillId="5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5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/>
    </xf>
    <xf numFmtId="165" fontId="7" fillId="5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="70" zoomScaleNormal="70" workbookViewId="0" topLeftCell="A1">
      <selection activeCell="B43" sqref="B43"/>
    </sheetView>
  </sheetViews>
  <sheetFormatPr defaultColWidth="9.140625" defaultRowHeight="12.75"/>
  <cols>
    <col min="1" max="1" width="17.7109375" style="0" bestFit="1" customWidth="1"/>
    <col min="2" max="2" width="5.7109375" style="0" customWidth="1"/>
    <col min="3" max="3" width="4.8515625" style="0" customWidth="1"/>
    <col min="4" max="4" width="8.7109375" style="0" customWidth="1"/>
    <col min="7" max="7" width="9.140625" style="9" customWidth="1"/>
  </cols>
  <sheetData>
    <row r="1" spans="8:21" ht="12.75">
      <c r="H1" s="34" t="s">
        <v>55</v>
      </c>
      <c r="I1" s="34"/>
      <c r="J1" s="34"/>
      <c r="K1" s="34"/>
      <c r="L1" s="34"/>
      <c r="M1" s="34"/>
      <c r="P1" s="34" t="s">
        <v>57</v>
      </c>
      <c r="Q1" s="34"/>
      <c r="R1" s="34"/>
      <c r="S1" s="34"/>
      <c r="T1" s="34"/>
      <c r="U1" s="34"/>
    </row>
    <row r="2" spans="2:21" ht="12.75">
      <c r="B2" s="39" t="s">
        <v>27</v>
      </c>
      <c r="C2" s="39"/>
      <c r="D2" s="39"/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  <c r="P2" s="2" t="s">
        <v>20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25</v>
      </c>
    </row>
    <row r="3" spans="1:21" ht="12.75">
      <c r="A3" t="s">
        <v>0</v>
      </c>
      <c r="B3" s="11"/>
      <c r="C3" s="11"/>
      <c r="D3" s="1">
        <v>1.7</v>
      </c>
      <c r="G3" s="9">
        <v>1000</v>
      </c>
      <c r="H3" s="3">
        <f>$G3/$E$5*tire_cir*minmi_per_hin</f>
        <v>6.855728360177962</v>
      </c>
      <c r="I3" s="3">
        <f>$G3/$E$6*tire_cir*minmi_per_hin</f>
        <v>9.31122930154413</v>
      </c>
      <c r="J3" s="3">
        <f>$G3/$E$7*tire_cir*minmi_per_hin</f>
        <v>11.815089281791293</v>
      </c>
      <c r="K3" s="3">
        <f>$G3/$E$8*tire_cir*minmi_per_hin</f>
        <v>13.606409269675778</v>
      </c>
      <c r="L3" s="3">
        <f>$G3/$E$9*tire_cir*minmi_per_hin</f>
        <v>15.622173605924042</v>
      </c>
      <c r="M3" s="3">
        <f>$G3/$E$10*tire_cir*minmi_per_hin</f>
        <v>17.53840695883364</v>
      </c>
      <c r="O3">
        <v>10</v>
      </c>
      <c r="P3" s="6">
        <f>$O3*$E$5/(tire_cir*minmi_per_hin)</f>
        <v>1458.6342215782333</v>
      </c>
      <c r="Q3" s="6">
        <f>$O3*$E$6/(tire_cir*minmi_per_hin)</f>
        <v>1073.9720477447213</v>
      </c>
      <c r="R3" s="6">
        <f>$O3*$E$7/(tire_cir*minmi_per_hin)</f>
        <v>846.3753223948466</v>
      </c>
      <c r="S3" s="6">
        <f>$O3*$E$8/(tire_cir*minmi_per_hin)</f>
        <v>734.9477589423037</v>
      </c>
      <c r="T3" s="6">
        <f>$O3*$E$9/(tire_cir*minmi_per_hin)</f>
        <v>640.1157900465226</v>
      </c>
      <c r="U3" s="6">
        <f>$O3*$E$10/(tire_cir*minmi_per_hin)</f>
        <v>570.177212985884</v>
      </c>
    </row>
    <row r="4" spans="1:21" ht="12.75">
      <c r="A4" t="s">
        <v>1</v>
      </c>
      <c r="B4" s="29">
        <v>41</v>
      </c>
      <c r="C4" s="29">
        <v>15</v>
      </c>
      <c r="D4" s="1">
        <f>B4/C4</f>
        <v>2.7333333333333334</v>
      </c>
      <c r="E4" s="2" t="s">
        <v>8</v>
      </c>
      <c r="G4" s="9">
        <v>2000</v>
      </c>
      <c r="H4" s="3">
        <f aca="true" t="shared" si="0" ref="H4:H19">$G4/$E$5*tire_cir*minmi_per_hin</f>
        <v>13.711456720355924</v>
      </c>
      <c r="I4" s="3">
        <f aca="true" t="shared" si="1" ref="I4:I19">$G4/$E$6*tire_cir*minmi_per_hin</f>
        <v>18.62245860308826</v>
      </c>
      <c r="J4" s="3">
        <f aca="true" t="shared" si="2" ref="J4:J19">$G4/$E$7*tire_cir*minmi_per_hin</f>
        <v>23.630178563582586</v>
      </c>
      <c r="K4" s="3">
        <f aca="true" t="shared" si="3" ref="K4:K19">$G4/$E$8*tire_cir*minmi_per_hin</f>
        <v>27.212818539351556</v>
      </c>
      <c r="L4" s="3">
        <f aca="true" t="shared" si="4" ref="L4:L19">$G4/$E$9*tire_cir*minmi_per_hin</f>
        <v>31.244347211848083</v>
      </c>
      <c r="M4" s="3">
        <f aca="true" t="shared" si="5" ref="M4:M19">$G4/$E$10*tire_cir*minmi_per_hin</f>
        <v>35.07681391766728</v>
      </c>
      <c r="O4">
        <v>20</v>
      </c>
      <c r="P4" s="7">
        <f aca="true" t="shared" si="6" ref="P4:P19">$O4*$E$5/(tire_cir*minmi_per_hin)</f>
        <v>2917.2684431564667</v>
      </c>
      <c r="Q4" s="6">
        <f aca="true" t="shared" si="7" ref="Q4:Q19">$O4*$E$6/(tire_cir*minmi_per_hin)</f>
        <v>2147.9440954894426</v>
      </c>
      <c r="R4" s="6">
        <f aca="true" t="shared" si="8" ref="R4:R19">$O4*$E$7/(tire_cir*minmi_per_hin)</f>
        <v>1692.7506447896933</v>
      </c>
      <c r="S4" s="6">
        <f aca="true" t="shared" si="9" ref="S4:S19">$O4*$E$8/(tire_cir*minmi_per_hin)</f>
        <v>1469.8955178846074</v>
      </c>
      <c r="T4" s="6">
        <f aca="true" t="shared" si="10" ref="T4:T19">$O4*$E$9/(tire_cir*minmi_per_hin)</f>
        <v>1280.2315800930453</v>
      </c>
      <c r="U4" s="6">
        <f aca="true" t="shared" si="11" ref="U4:U19">$O4*$E$10/(tire_cir*minmi_per_hin)</f>
        <v>1140.354425971768</v>
      </c>
    </row>
    <row r="5" spans="1:21" ht="12.75">
      <c r="A5" t="s">
        <v>2</v>
      </c>
      <c r="B5">
        <v>39</v>
      </c>
      <c r="C5">
        <v>14</v>
      </c>
      <c r="D5" s="1">
        <v>2.461</v>
      </c>
      <c r="E5" s="1">
        <f aca="true" t="shared" si="12" ref="E5:E10">$D$3*$D$4*D5</f>
        <v>11.435446666666666</v>
      </c>
      <c r="G5" s="9">
        <v>3000</v>
      </c>
      <c r="H5" s="3">
        <f t="shared" si="0"/>
        <v>20.567185080533886</v>
      </c>
      <c r="I5" s="3">
        <f t="shared" si="1"/>
        <v>27.933687904632386</v>
      </c>
      <c r="J5" s="3">
        <f t="shared" si="2"/>
        <v>35.44526784537388</v>
      </c>
      <c r="K5" s="3">
        <f t="shared" si="3"/>
        <v>40.81922780902733</v>
      </c>
      <c r="L5" s="3">
        <f t="shared" si="4"/>
        <v>46.86652081777213</v>
      </c>
      <c r="M5" s="3">
        <f t="shared" si="5"/>
        <v>52.61522087650093</v>
      </c>
      <c r="O5">
        <v>30</v>
      </c>
      <c r="P5" s="7">
        <f t="shared" si="6"/>
        <v>4375.9026647347</v>
      </c>
      <c r="Q5" s="7">
        <f t="shared" si="7"/>
        <v>3221.9161432341643</v>
      </c>
      <c r="R5" s="7">
        <f t="shared" si="8"/>
        <v>2539.1259671845396</v>
      </c>
      <c r="S5" s="7">
        <f t="shared" si="9"/>
        <v>2204.8432768269113</v>
      </c>
      <c r="T5" s="7">
        <f t="shared" si="10"/>
        <v>1920.3473701395678</v>
      </c>
      <c r="U5" s="6">
        <f t="shared" si="11"/>
        <v>1710.531638957652</v>
      </c>
    </row>
    <row r="6" spans="1:21" ht="12.75">
      <c r="A6" t="s">
        <v>3</v>
      </c>
      <c r="B6">
        <v>39</v>
      </c>
      <c r="C6">
        <v>19</v>
      </c>
      <c r="D6" s="1">
        <v>1.812</v>
      </c>
      <c r="E6" s="1">
        <f t="shared" si="12"/>
        <v>8.41976</v>
      </c>
      <c r="G6" s="13">
        <v>4000</v>
      </c>
      <c r="H6" s="12">
        <f t="shared" si="0"/>
        <v>27.42291344071185</v>
      </c>
      <c r="I6" s="12">
        <f t="shared" si="1"/>
        <v>37.24491720617652</v>
      </c>
      <c r="J6" s="12">
        <f t="shared" si="2"/>
        <v>47.26035712716517</v>
      </c>
      <c r="K6" s="12">
        <f t="shared" si="3"/>
        <v>54.42563707870311</v>
      </c>
      <c r="L6" s="12">
        <f t="shared" si="4"/>
        <v>62.48869442369617</v>
      </c>
      <c r="M6" s="12">
        <f t="shared" si="5"/>
        <v>70.15362783533456</v>
      </c>
      <c r="O6">
        <v>40</v>
      </c>
      <c r="P6" s="7">
        <f t="shared" si="6"/>
        <v>5834.536886312933</v>
      </c>
      <c r="Q6" s="7">
        <f t="shared" si="7"/>
        <v>4295.888190978885</v>
      </c>
      <c r="R6" s="7">
        <f t="shared" si="8"/>
        <v>3385.5012895793866</v>
      </c>
      <c r="S6" s="7">
        <f t="shared" si="9"/>
        <v>2939.791035769215</v>
      </c>
      <c r="T6" s="7">
        <f t="shared" si="10"/>
        <v>2560.4631601860906</v>
      </c>
      <c r="U6" s="6">
        <f t="shared" si="11"/>
        <v>2280.708851943536</v>
      </c>
    </row>
    <row r="7" spans="1:21" ht="12.75">
      <c r="A7" t="s">
        <v>4</v>
      </c>
      <c r="B7">
        <v>37</v>
      </c>
      <c r="C7">
        <v>22</v>
      </c>
      <c r="D7" s="1">
        <v>1.428</v>
      </c>
      <c r="E7" s="1">
        <f t="shared" si="12"/>
        <v>6.635439999999999</v>
      </c>
      <c r="G7" s="9">
        <v>4500</v>
      </c>
      <c r="H7" s="8">
        <f t="shared" si="0"/>
        <v>30.85077762080083</v>
      </c>
      <c r="I7" s="8">
        <f t="shared" si="1"/>
        <v>41.90053185694858</v>
      </c>
      <c r="J7" s="8">
        <f t="shared" si="2"/>
        <v>53.16790176806081</v>
      </c>
      <c r="K7" s="8">
        <f t="shared" si="3"/>
        <v>61.228841713540994</v>
      </c>
      <c r="L7" s="8">
        <f t="shared" si="4"/>
        <v>70.29978122665818</v>
      </c>
      <c r="M7" s="8">
        <f t="shared" si="5"/>
        <v>78.92283131475139</v>
      </c>
      <c r="O7">
        <v>50</v>
      </c>
      <c r="P7" s="7">
        <f t="shared" si="6"/>
        <v>7293.171107891168</v>
      </c>
      <c r="Q7" s="7">
        <f t="shared" si="7"/>
        <v>5369.860238723607</v>
      </c>
      <c r="R7" s="7">
        <f t="shared" si="8"/>
        <v>4231.876611974232</v>
      </c>
      <c r="S7" s="7">
        <f t="shared" si="9"/>
        <v>3674.7387947115185</v>
      </c>
      <c r="T7" s="7">
        <f t="shared" si="10"/>
        <v>3200.5789502326134</v>
      </c>
      <c r="U7" s="6">
        <f t="shared" si="11"/>
        <v>2850.88606492942</v>
      </c>
    </row>
    <row r="8" spans="1:21" ht="12.75">
      <c r="A8" t="s">
        <v>5</v>
      </c>
      <c r="B8">
        <v>29</v>
      </c>
      <c r="C8">
        <v>20</v>
      </c>
      <c r="D8" s="1">
        <v>1.24</v>
      </c>
      <c r="E8" s="1">
        <f t="shared" si="12"/>
        <v>5.761866666666666</v>
      </c>
      <c r="G8" s="14">
        <v>5000</v>
      </c>
      <c r="H8" s="3">
        <f t="shared" si="0"/>
        <v>34.27864180088981</v>
      </c>
      <c r="I8" s="8">
        <f t="shared" si="1"/>
        <v>46.55614650772065</v>
      </c>
      <c r="J8" s="8">
        <f t="shared" si="2"/>
        <v>59.07544640895646</v>
      </c>
      <c r="K8" s="3">
        <f t="shared" si="3"/>
        <v>68.03204634837888</v>
      </c>
      <c r="L8" s="3">
        <f t="shared" si="4"/>
        <v>78.11086802962019</v>
      </c>
      <c r="M8" s="3">
        <f t="shared" si="5"/>
        <v>87.69203479416822</v>
      </c>
      <c r="O8">
        <v>60</v>
      </c>
      <c r="P8" s="7">
        <f t="shared" si="6"/>
        <v>8751.8053294694</v>
      </c>
      <c r="Q8" s="7">
        <f t="shared" si="7"/>
        <v>6443.832286468329</v>
      </c>
      <c r="R8" s="7">
        <f t="shared" si="8"/>
        <v>5078.251934369079</v>
      </c>
      <c r="S8" s="7">
        <f t="shared" si="9"/>
        <v>4409.686553653823</v>
      </c>
      <c r="T8" s="7">
        <f t="shared" si="10"/>
        <v>3840.6947402791357</v>
      </c>
      <c r="U8" s="6">
        <f t="shared" si="11"/>
        <v>3421.063277915304</v>
      </c>
    </row>
    <row r="9" spans="1:21" ht="12.75">
      <c r="A9" t="s">
        <v>6</v>
      </c>
      <c r="B9">
        <v>30</v>
      </c>
      <c r="C9">
        <v>23</v>
      </c>
      <c r="D9" s="1">
        <v>1.08</v>
      </c>
      <c r="E9" s="1">
        <f t="shared" si="12"/>
        <v>5.0184</v>
      </c>
      <c r="G9" s="14">
        <v>5500</v>
      </c>
      <c r="H9" s="3">
        <f t="shared" si="0"/>
        <v>37.70650598097879</v>
      </c>
      <c r="I9" s="8">
        <f t="shared" si="1"/>
        <v>51.21176115849271</v>
      </c>
      <c r="J9" s="8">
        <f t="shared" si="2"/>
        <v>64.98299104985212</v>
      </c>
      <c r="K9" s="3">
        <f t="shared" si="3"/>
        <v>74.83525098321678</v>
      </c>
      <c r="L9" s="3">
        <f t="shared" si="4"/>
        <v>85.9219548325822</v>
      </c>
      <c r="M9" s="3">
        <f t="shared" si="5"/>
        <v>96.46123827358504</v>
      </c>
      <c r="O9">
        <v>70</v>
      </c>
      <c r="P9" s="7">
        <f t="shared" si="6"/>
        <v>10210.439551047633</v>
      </c>
      <c r="Q9" s="7">
        <f t="shared" si="7"/>
        <v>7517.8043342130495</v>
      </c>
      <c r="R9" s="7">
        <f t="shared" si="8"/>
        <v>5924.627256763925</v>
      </c>
      <c r="S9" s="7">
        <f t="shared" si="9"/>
        <v>5144.634312596126</v>
      </c>
      <c r="T9" s="7">
        <f t="shared" si="10"/>
        <v>4480.810530325659</v>
      </c>
      <c r="U9" s="7">
        <f t="shared" si="11"/>
        <v>3991.240490901188</v>
      </c>
    </row>
    <row r="10" spans="1:21" ht="12.75">
      <c r="A10" t="s">
        <v>7</v>
      </c>
      <c r="B10">
        <v>26</v>
      </c>
      <c r="C10">
        <v>22</v>
      </c>
      <c r="D10" s="1">
        <v>0.962</v>
      </c>
      <c r="E10" s="1">
        <f t="shared" si="12"/>
        <v>4.470093333333333</v>
      </c>
      <c r="G10" s="14">
        <v>6000</v>
      </c>
      <c r="H10" s="3">
        <f t="shared" si="0"/>
        <v>41.13437016106777</v>
      </c>
      <c r="I10" s="8">
        <f t="shared" si="1"/>
        <v>55.86737580926477</v>
      </c>
      <c r="J10" s="8">
        <f t="shared" si="2"/>
        <v>70.89053569074775</v>
      </c>
      <c r="K10" s="3">
        <f t="shared" si="3"/>
        <v>81.63845561805466</v>
      </c>
      <c r="L10" s="3">
        <f t="shared" si="4"/>
        <v>93.73304163554425</v>
      </c>
      <c r="M10" s="3">
        <f t="shared" si="5"/>
        <v>105.23044175300186</v>
      </c>
      <c r="O10">
        <v>80</v>
      </c>
      <c r="P10" s="7">
        <f t="shared" si="6"/>
        <v>11669.073772625867</v>
      </c>
      <c r="Q10" s="7">
        <f t="shared" si="7"/>
        <v>8591.77638195777</v>
      </c>
      <c r="R10" s="7">
        <f t="shared" si="8"/>
        <v>6771.002579158773</v>
      </c>
      <c r="S10" s="7">
        <f t="shared" si="9"/>
        <v>5879.58207153843</v>
      </c>
      <c r="T10" s="7">
        <f t="shared" si="10"/>
        <v>5120.926320372181</v>
      </c>
      <c r="U10" s="7">
        <f t="shared" si="11"/>
        <v>4561.417703887072</v>
      </c>
    </row>
    <row r="11" spans="7:21" ht="12.75">
      <c r="G11" s="14">
        <v>6500</v>
      </c>
      <c r="H11" s="3">
        <f t="shared" si="0"/>
        <v>44.56223434115675</v>
      </c>
      <c r="I11" s="8">
        <f t="shared" si="1"/>
        <v>60.522990460036844</v>
      </c>
      <c r="J11" s="8">
        <f t="shared" si="2"/>
        <v>76.7980803316434</v>
      </c>
      <c r="K11" s="3">
        <f t="shared" si="3"/>
        <v>88.44166025289255</v>
      </c>
      <c r="L11" s="3">
        <f t="shared" si="4"/>
        <v>101.54412843850626</v>
      </c>
      <c r="M11" s="3">
        <f t="shared" si="5"/>
        <v>113.99964523241869</v>
      </c>
      <c r="O11">
        <v>90</v>
      </c>
      <c r="P11" s="7">
        <f t="shared" si="6"/>
        <v>13127.707994204102</v>
      </c>
      <c r="Q11" s="7">
        <f t="shared" si="7"/>
        <v>9665.748429702493</v>
      </c>
      <c r="R11" s="7">
        <f t="shared" si="8"/>
        <v>7617.377901553618</v>
      </c>
      <c r="S11" s="7">
        <f t="shared" si="9"/>
        <v>6614.529830480734</v>
      </c>
      <c r="T11" s="7">
        <f t="shared" si="10"/>
        <v>5761.0421104187035</v>
      </c>
      <c r="U11" s="7">
        <f t="shared" si="11"/>
        <v>5131.594916872956</v>
      </c>
    </row>
    <row r="12" spans="7:21" ht="12.75">
      <c r="G12" s="14">
        <v>7000</v>
      </c>
      <c r="H12" s="8">
        <f t="shared" si="0"/>
        <v>47.990098521245734</v>
      </c>
      <c r="I12" s="8">
        <f t="shared" si="1"/>
        <v>65.1786051108089</v>
      </c>
      <c r="J12" s="8">
        <f t="shared" si="2"/>
        <v>82.70562497253906</v>
      </c>
      <c r="K12" s="8">
        <f t="shared" si="3"/>
        <v>95.24486488773044</v>
      </c>
      <c r="L12" s="8">
        <f t="shared" si="4"/>
        <v>109.35521524146829</v>
      </c>
      <c r="M12" s="8">
        <f t="shared" si="5"/>
        <v>122.7688487118355</v>
      </c>
      <c r="O12">
        <v>100</v>
      </c>
      <c r="P12" s="7">
        <f t="shared" si="6"/>
        <v>14586.342215782335</v>
      </c>
      <c r="Q12" s="7">
        <f t="shared" si="7"/>
        <v>10739.720477447214</v>
      </c>
      <c r="R12" s="7">
        <f t="shared" si="8"/>
        <v>8463.753223948464</v>
      </c>
      <c r="S12" s="7">
        <f t="shared" si="9"/>
        <v>7349.477589423037</v>
      </c>
      <c r="T12" s="7">
        <f t="shared" si="10"/>
        <v>6401.157900465227</v>
      </c>
      <c r="U12" s="7">
        <f t="shared" si="11"/>
        <v>5701.77212985884</v>
      </c>
    </row>
    <row r="13" spans="2:21" ht="12.75">
      <c r="B13" s="39" t="s">
        <v>28</v>
      </c>
      <c r="C13" s="39"/>
      <c r="D13" s="39"/>
      <c r="G13" s="14">
        <v>7500</v>
      </c>
      <c r="H13" s="8">
        <f t="shared" si="0"/>
        <v>51.41796270133471</v>
      </c>
      <c r="I13" s="8">
        <f t="shared" si="1"/>
        <v>69.83421976158098</v>
      </c>
      <c r="J13" s="8">
        <f t="shared" si="2"/>
        <v>88.61316961343468</v>
      </c>
      <c r="K13" s="8">
        <f t="shared" si="3"/>
        <v>102.04806952256833</v>
      </c>
      <c r="L13" s="8">
        <f t="shared" si="4"/>
        <v>117.1663020444303</v>
      </c>
      <c r="M13" s="8">
        <f t="shared" si="5"/>
        <v>131.53805219125232</v>
      </c>
      <c r="O13">
        <v>110</v>
      </c>
      <c r="P13" s="7">
        <f t="shared" si="6"/>
        <v>16044.976437360567</v>
      </c>
      <c r="Q13" s="7">
        <f t="shared" si="7"/>
        <v>11813.692525191935</v>
      </c>
      <c r="R13" s="7">
        <f t="shared" si="8"/>
        <v>9310.128546343312</v>
      </c>
      <c r="S13" s="7">
        <f t="shared" si="9"/>
        <v>8084.42534836534</v>
      </c>
      <c r="T13" s="7">
        <f t="shared" si="10"/>
        <v>7041.273690511749</v>
      </c>
      <c r="U13" s="7">
        <f t="shared" si="11"/>
        <v>6271.949342844724</v>
      </c>
    </row>
    <row r="14" spans="1:21" ht="12.75">
      <c r="A14" t="s">
        <v>0</v>
      </c>
      <c r="B14" s="11"/>
      <c r="C14" s="11"/>
      <c r="D14" s="1">
        <v>1.7</v>
      </c>
      <c r="G14" s="14">
        <v>8000</v>
      </c>
      <c r="H14" s="8">
        <f t="shared" si="0"/>
        <v>54.8458268814237</v>
      </c>
      <c r="I14" s="8">
        <f t="shared" si="1"/>
        <v>74.48983441235303</v>
      </c>
      <c r="J14" s="8">
        <f t="shared" si="2"/>
        <v>94.52071425433034</v>
      </c>
      <c r="K14" s="8">
        <f t="shared" si="3"/>
        <v>108.85127415740622</v>
      </c>
      <c r="L14" s="8">
        <f t="shared" si="4"/>
        <v>124.97738884739233</v>
      </c>
      <c r="M14" s="8">
        <f t="shared" si="5"/>
        <v>140.30725567066912</v>
      </c>
      <c r="O14">
        <v>120</v>
      </c>
      <c r="P14" s="7">
        <f t="shared" si="6"/>
        <v>17503.6106589388</v>
      </c>
      <c r="Q14" s="7">
        <f t="shared" si="7"/>
        <v>12887.664572936657</v>
      </c>
      <c r="R14" s="7">
        <f t="shared" si="8"/>
        <v>10156.503868738158</v>
      </c>
      <c r="S14" s="7">
        <f t="shared" si="9"/>
        <v>8819.373107307645</v>
      </c>
      <c r="T14" s="7">
        <f t="shared" si="10"/>
        <v>7681.389480558271</v>
      </c>
      <c r="U14" s="7">
        <f t="shared" si="11"/>
        <v>6842.126555830608</v>
      </c>
    </row>
    <row r="15" spans="1:21" ht="12.75">
      <c r="A15" t="s">
        <v>1</v>
      </c>
      <c r="B15" s="29">
        <v>42</v>
      </c>
      <c r="C15" s="29">
        <v>15</v>
      </c>
      <c r="D15" s="1">
        <f>B15/C15</f>
        <v>2.8</v>
      </c>
      <c r="E15" s="2" t="s">
        <v>8</v>
      </c>
      <c r="G15" s="14">
        <v>8500</v>
      </c>
      <c r="H15" s="8">
        <f t="shared" si="0"/>
        <v>58.27369106151268</v>
      </c>
      <c r="I15" s="8">
        <f t="shared" si="1"/>
        <v>79.1454490631251</v>
      </c>
      <c r="J15" s="8">
        <f t="shared" si="2"/>
        <v>100.42825889522598</v>
      </c>
      <c r="K15" s="8">
        <f t="shared" si="3"/>
        <v>115.6544787922441</v>
      </c>
      <c r="L15" s="8">
        <f t="shared" si="4"/>
        <v>132.78847565035434</v>
      </c>
      <c r="M15" s="8">
        <f t="shared" si="5"/>
        <v>149.07645915008595</v>
      </c>
      <c r="O15">
        <v>130</v>
      </c>
      <c r="P15" s="7">
        <f t="shared" si="6"/>
        <v>18962.244880517035</v>
      </c>
      <c r="Q15" s="7">
        <f t="shared" si="7"/>
        <v>13961.636620681378</v>
      </c>
      <c r="R15" s="7">
        <f t="shared" si="8"/>
        <v>11002.879191133004</v>
      </c>
      <c r="S15" s="7">
        <f t="shared" si="9"/>
        <v>9554.32086624995</v>
      </c>
      <c r="T15" s="7">
        <f t="shared" si="10"/>
        <v>8321.505270604794</v>
      </c>
      <c r="U15" s="7">
        <f t="shared" si="11"/>
        <v>7412.303768816492</v>
      </c>
    </row>
    <row r="16" spans="1:21" ht="12.75">
      <c r="A16" t="s">
        <v>2</v>
      </c>
      <c r="B16">
        <v>39</v>
      </c>
      <c r="C16">
        <v>14</v>
      </c>
      <c r="D16" s="1">
        <v>2.461</v>
      </c>
      <c r="E16" s="1">
        <f aca="true" t="shared" si="13" ref="E16:E21">$D$14*$D$15*D16</f>
        <v>11.71436</v>
      </c>
      <c r="G16" s="14">
        <v>9000</v>
      </c>
      <c r="H16" s="8">
        <f t="shared" si="0"/>
        <v>61.70155524160166</v>
      </c>
      <c r="I16" s="8">
        <f t="shared" si="1"/>
        <v>83.80106371389716</v>
      </c>
      <c r="J16" s="8">
        <f t="shared" si="2"/>
        <v>106.33580353612162</v>
      </c>
      <c r="K16" s="8">
        <f t="shared" si="3"/>
        <v>122.45768342708199</v>
      </c>
      <c r="L16" s="8">
        <f t="shared" si="4"/>
        <v>140.59956245331637</v>
      </c>
      <c r="M16" s="8">
        <f t="shared" si="5"/>
        <v>157.84566262950278</v>
      </c>
      <c r="O16">
        <v>140</v>
      </c>
      <c r="P16" s="7">
        <f t="shared" si="6"/>
        <v>20420.879102095267</v>
      </c>
      <c r="Q16" s="7">
        <f t="shared" si="7"/>
        <v>15035.608668426099</v>
      </c>
      <c r="R16" s="7">
        <f t="shared" si="8"/>
        <v>11849.25451352785</v>
      </c>
      <c r="S16" s="7">
        <f t="shared" si="9"/>
        <v>10289.268625192251</v>
      </c>
      <c r="T16" s="7">
        <f t="shared" si="10"/>
        <v>8961.621060651318</v>
      </c>
      <c r="U16" s="7">
        <f t="shared" si="11"/>
        <v>7982.480981802376</v>
      </c>
    </row>
    <row r="17" spans="1:21" ht="12.75">
      <c r="A17" t="s">
        <v>3</v>
      </c>
      <c r="B17">
        <v>39</v>
      </c>
      <c r="C17">
        <v>19</v>
      </c>
      <c r="D17" s="1">
        <v>1.812</v>
      </c>
      <c r="E17" s="1">
        <f t="shared" si="13"/>
        <v>8.625119999999999</v>
      </c>
      <c r="G17" s="14">
        <v>9500</v>
      </c>
      <c r="H17" s="8">
        <f t="shared" si="0"/>
        <v>65.12941942169064</v>
      </c>
      <c r="I17" s="8">
        <f t="shared" si="1"/>
        <v>88.45667836466923</v>
      </c>
      <c r="J17" s="8">
        <f t="shared" si="2"/>
        <v>112.24334817701728</v>
      </c>
      <c r="K17" s="8">
        <f t="shared" si="3"/>
        <v>129.26088806191987</v>
      </c>
      <c r="L17" s="8">
        <f t="shared" si="4"/>
        <v>148.4106492562784</v>
      </c>
      <c r="M17" s="8">
        <f t="shared" si="5"/>
        <v>166.6148661089196</v>
      </c>
      <c r="O17">
        <v>150</v>
      </c>
      <c r="P17" s="7">
        <f t="shared" si="6"/>
        <v>21879.513323673502</v>
      </c>
      <c r="Q17" s="7">
        <f t="shared" si="7"/>
        <v>16109.58071617082</v>
      </c>
      <c r="R17" s="7">
        <f t="shared" si="8"/>
        <v>12695.629835922698</v>
      </c>
      <c r="S17" s="7">
        <f t="shared" si="9"/>
        <v>11024.216384134557</v>
      </c>
      <c r="T17" s="7">
        <f t="shared" si="10"/>
        <v>9601.73685069784</v>
      </c>
      <c r="U17" s="7">
        <f t="shared" si="11"/>
        <v>8552.65819478826</v>
      </c>
    </row>
    <row r="18" spans="1:21" ht="12.75">
      <c r="A18" t="s">
        <v>4</v>
      </c>
      <c r="B18">
        <v>37</v>
      </c>
      <c r="C18">
        <v>22</v>
      </c>
      <c r="D18" s="1">
        <v>1.428</v>
      </c>
      <c r="E18" s="1">
        <f t="shared" si="13"/>
        <v>6.79728</v>
      </c>
      <c r="G18" s="22">
        <v>10000</v>
      </c>
      <c r="H18" s="23">
        <f t="shared" si="0"/>
        <v>68.55728360177962</v>
      </c>
      <c r="I18" s="23">
        <f t="shared" si="1"/>
        <v>93.1122930154413</v>
      </c>
      <c r="J18" s="23">
        <f t="shared" si="2"/>
        <v>118.15089281791292</v>
      </c>
      <c r="K18" s="23">
        <f t="shared" si="3"/>
        <v>136.06409269675777</v>
      </c>
      <c r="L18" s="23">
        <f t="shared" si="4"/>
        <v>156.22173605924038</v>
      </c>
      <c r="M18" s="23">
        <f t="shared" si="5"/>
        <v>175.38406958833644</v>
      </c>
      <c r="O18">
        <v>160</v>
      </c>
      <c r="P18" s="7">
        <f t="shared" si="6"/>
        <v>23338.147545251733</v>
      </c>
      <c r="Q18" s="7">
        <f t="shared" si="7"/>
        <v>17183.55276391554</v>
      </c>
      <c r="R18" s="7">
        <f t="shared" si="8"/>
        <v>13542.005158317546</v>
      </c>
      <c r="S18" s="7">
        <f t="shared" si="9"/>
        <v>11759.16414307686</v>
      </c>
      <c r="T18" s="7">
        <f t="shared" si="10"/>
        <v>10241.852640744362</v>
      </c>
      <c r="U18" s="7">
        <f t="shared" si="11"/>
        <v>9122.835407774144</v>
      </c>
    </row>
    <row r="19" spans="1:21" ht="12.75">
      <c r="A19" t="s">
        <v>5</v>
      </c>
      <c r="B19">
        <v>29</v>
      </c>
      <c r="C19">
        <v>20</v>
      </c>
      <c r="D19" s="1">
        <v>1.24</v>
      </c>
      <c r="E19" s="1">
        <f t="shared" si="13"/>
        <v>5.9024</v>
      </c>
      <c r="G19" s="15">
        <v>10200</v>
      </c>
      <c r="H19" s="5">
        <f t="shared" si="0"/>
        <v>69.92842927381521</v>
      </c>
      <c r="I19" s="5">
        <f t="shared" si="1"/>
        <v>94.97453887575013</v>
      </c>
      <c r="J19" s="5">
        <f t="shared" si="2"/>
        <v>120.51391067427117</v>
      </c>
      <c r="K19" s="5">
        <f t="shared" si="3"/>
        <v>138.78537455069295</v>
      </c>
      <c r="L19" s="5">
        <f t="shared" si="4"/>
        <v>159.3461707804252</v>
      </c>
      <c r="M19" s="5">
        <f t="shared" si="5"/>
        <v>178.89175098010315</v>
      </c>
      <c r="O19">
        <v>170</v>
      </c>
      <c r="P19" s="7">
        <f t="shared" si="6"/>
        <v>24796.78176682997</v>
      </c>
      <c r="Q19" s="7">
        <f t="shared" si="7"/>
        <v>18257.524811660263</v>
      </c>
      <c r="R19" s="7">
        <f t="shared" si="8"/>
        <v>14388.380480712392</v>
      </c>
      <c r="S19" s="7">
        <f t="shared" si="9"/>
        <v>12494.111902019164</v>
      </c>
      <c r="T19" s="7">
        <f t="shared" si="10"/>
        <v>10881.968430790885</v>
      </c>
      <c r="U19" s="7">
        <f t="shared" si="11"/>
        <v>9693.012620760028</v>
      </c>
    </row>
    <row r="20" spans="1:21" ht="12.75">
      <c r="A20" t="s">
        <v>6</v>
      </c>
      <c r="B20">
        <v>30</v>
      </c>
      <c r="C20">
        <v>23</v>
      </c>
      <c r="D20" s="1">
        <v>1.08</v>
      </c>
      <c r="E20" s="1">
        <f t="shared" si="13"/>
        <v>5.1408000000000005</v>
      </c>
      <c r="P20" s="10"/>
      <c r="Q20" s="10"/>
      <c r="R20" s="10"/>
      <c r="S20" s="10"/>
      <c r="T20" s="10"/>
      <c r="U20" s="10"/>
    </row>
    <row r="21" spans="1:21" ht="12.75">
      <c r="A21" t="s">
        <v>7</v>
      </c>
      <c r="B21">
        <v>26</v>
      </c>
      <c r="C21">
        <v>22</v>
      </c>
      <c r="D21" s="1">
        <v>0.962</v>
      </c>
      <c r="E21" s="1">
        <f t="shared" si="13"/>
        <v>4.57912</v>
      </c>
      <c r="H21" s="34" t="s">
        <v>56</v>
      </c>
      <c r="I21" s="34"/>
      <c r="J21" s="34"/>
      <c r="K21" s="34"/>
      <c r="L21" s="34"/>
      <c r="M21" s="34"/>
      <c r="P21" s="38" t="s">
        <v>58</v>
      </c>
      <c r="Q21" s="38"/>
      <c r="R21" s="38"/>
      <c r="S21" s="38"/>
      <c r="T21" s="38"/>
      <c r="U21" s="38"/>
    </row>
    <row r="22" spans="8:21" ht="12.75">
      <c r="H22" s="2" t="s">
        <v>20</v>
      </c>
      <c r="I22" s="2" t="s">
        <v>21</v>
      </c>
      <c r="J22" s="2" t="s">
        <v>22</v>
      </c>
      <c r="K22" s="2" t="s">
        <v>23</v>
      </c>
      <c r="L22" s="2" t="s">
        <v>24</v>
      </c>
      <c r="M22" s="2" t="s">
        <v>25</v>
      </c>
      <c r="P22" s="16" t="s">
        <v>20</v>
      </c>
      <c r="Q22" s="16" t="s">
        <v>21</v>
      </c>
      <c r="R22" s="16" t="s">
        <v>22</v>
      </c>
      <c r="S22" s="16" t="s">
        <v>23</v>
      </c>
      <c r="T22" s="16" t="s">
        <v>24</v>
      </c>
      <c r="U22" s="16" t="s">
        <v>25</v>
      </c>
    </row>
    <row r="23" spans="2:21" ht="12.75">
      <c r="B23" s="27" t="s">
        <v>61</v>
      </c>
      <c r="C23" s="27"/>
      <c r="G23" s="9">
        <v>1000</v>
      </c>
      <c r="H23" s="3">
        <f aca="true" t="shared" si="14" ref="H23:H39">$G23/$E$16*tire_cir*minmi_per_hin</f>
        <v>6.692496732554677</v>
      </c>
      <c r="I23" s="3">
        <f aca="true" t="shared" si="15" ref="I23:I39">$G23/$E$17*tire_cir*minmi_per_hin</f>
        <v>9.08953336579308</v>
      </c>
      <c r="J23" s="3">
        <f aca="true" t="shared" si="16" ref="J23:J39">$G23/$E$18*tire_cir*minmi_per_hin</f>
        <v>11.533777632224831</v>
      </c>
      <c r="K23" s="3">
        <f aca="true" t="shared" si="17" ref="K23:K39">$G23/$E$19*tire_cir*minmi_per_hin</f>
        <v>13.282447144207305</v>
      </c>
      <c r="L23" s="3">
        <f aca="true" t="shared" si="18" ref="L23:L39">$G23/$E$20*tire_cir*minmi_per_hin</f>
        <v>15.250217091497275</v>
      </c>
      <c r="M23" s="3">
        <f aca="true" t="shared" si="19" ref="M23:M39">$G23/$E$21*tire_cir*minmi_per_hin</f>
        <v>17.120825840766173</v>
      </c>
      <c r="O23">
        <v>10</v>
      </c>
      <c r="P23" s="7">
        <f aca="true" t="shared" si="20" ref="P23:P39">$O23*$E$16/(tire_cir*minmi_per_hin)</f>
        <v>1494.210666006971</v>
      </c>
      <c r="Q23" s="7">
        <f aca="true" t="shared" si="21" ref="Q23:Q39">$O23*$E$17/(tire_cir*minmi_per_hin)</f>
        <v>1100.1664879336167</v>
      </c>
      <c r="R23" s="7">
        <f aca="true" t="shared" si="22" ref="R23:R39">$O23*$E$18/(tire_cir*minmi_per_hin)</f>
        <v>867.0186229410623</v>
      </c>
      <c r="S23" s="7">
        <f aca="true" t="shared" si="23" ref="S23:S39">$O23*$E$19/(tire_cir*minmi_per_hin)</f>
        <v>752.8733140384576</v>
      </c>
      <c r="T23" s="7">
        <f aca="true" t="shared" si="24" ref="T23:T39">$O23*$E$20/(tire_cir*minmi_per_hin)</f>
        <v>655.7283702915598</v>
      </c>
      <c r="U23" s="7">
        <f aca="true" t="shared" si="25" ref="U23:U39">$O23*$E$21/(tire_cir*minmi_per_hin)</f>
        <v>584.0839742782226</v>
      </c>
    </row>
    <row r="24" spans="1:21" ht="12.75">
      <c r="A24" t="s">
        <v>9</v>
      </c>
      <c r="B24" s="36">
        <v>17</v>
      </c>
      <c r="C24" s="36"/>
      <c r="D24" t="s">
        <v>12</v>
      </c>
      <c r="G24" s="9">
        <v>2000</v>
      </c>
      <c r="H24" s="3">
        <f t="shared" si="14"/>
        <v>13.384993465109353</v>
      </c>
      <c r="I24" s="3">
        <f t="shared" si="15"/>
        <v>18.17906673158616</v>
      </c>
      <c r="J24" s="3">
        <f t="shared" si="16"/>
        <v>23.067555264449663</v>
      </c>
      <c r="K24" s="3">
        <f t="shared" si="17"/>
        <v>26.56489428841461</v>
      </c>
      <c r="L24" s="3">
        <f t="shared" si="18"/>
        <v>30.50043418299455</v>
      </c>
      <c r="M24" s="3">
        <f t="shared" si="19"/>
        <v>34.241651681532346</v>
      </c>
      <c r="O24">
        <v>20</v>
      </c>
      <c r="P24" s="7">
        <f t="shared" si="20"/>
        <v>2988.421332013942</v>
      </c>
      <c r="Q24" s="7">
        <f t="shared" si="21"/>
        <v>2200.3329758672335</v>
      </c>
      <c r="R24" s="7">
        <f t="shared" si="22"/>
        <v>1734.0372458821246</v>
      </c>
      <c r="S24" s="7">
        <f t="shared" si="23"/>
        <v>1505.7466280769152</v>
      </c>
      <c r="T24" s="7">
        <f t="shared" si="24"/>
        <v>1311.4567405831197</v>
      </c>
      <c r="U24" s="7">
        <f t="shared" si="25"/>
        <v>1168.1679485564453</v>
      </c>
    </row>
    <row r="25" spans="1:21" ht="12.75">
      <c r="A25" t="s">
        <v>10</v>
      </c>
      <c r="B25" s="36" t="s">
        <v>26</v>
      </c>
      <c r="C25" s="36"/>
      <c r="D25" t="s">
        <v>11</v>
      </c>
      <c r="G25" s="9">
        <v>3000</v>
      </c>
      <c r="H25" s="3">
        <f t="shared" si="14"/>
        <v>20.07749019766403</v>
      </c>
      <c r="I25" s="3">
        <f t="shared" si="15"/>
        <v>27.268600097379238</v>
      </c>
      <c r="J25" s="3">
        <f t="shared" si="16"/>
        <v>34.60133289667449</v>
      </c>
      <c r="K25" s="3">
        <f t="shared" si="17"/>
        <v>39.84734143262191</v>
      </c>
      <c r="L25" s="3">
        <f t="shared" si="18"/>
        <v>45.75065127449183</v>
      </c>
      <c r="M25" s="3">
        <f t="shared" si="19"/>
        <v>51.362477522298526</v>
      </c>
      <c r="O25">
        <v>30</v>
      </c>
      <c r="P25" s="7">
        <f t="shared" si="20"/>
        <v>4482.631998020913</v>
      </c>
      <c r="Q25" s="7">
        <f t="shared" si="21"/>
        <v>3300.49946380085</v>
      </c>
      <c r="R25" s="7">
        <f t="shared" si="22"/>
        <v>2601.055868823187</v>
      </c>
      <c r="S25" s="7">
        <f t="shared" si="23"/>
        <v>2258.619942115373</v>
      </c>
      <c r="T25" s="7">
        <f t="shared" si="24"/>
        <v>1967.1851108746796</v>
      </c>
      <c r="U25" s="7">
        <f t="shared" si="25"/>
        <v>1752.251922834668</v>
      </c>
    </row>
    <row r="26" spans="1:21" ht="12.75">
      <c r="A26" t="s">
        <v>14</v>
      </c>
      <c r="B26" s="35">
        <v>26.352459016393443</v>
      </c>
      <c r="C26" s="35"/>
      <c r="D26" t="s">
        <v>12</v>
      </c>
      <c r="G26" s="13">
        <v>4000</v>
      </c>
      <c r="H26" s="12">
        <f t="shared" si="14"/>
        <v>26.769986930218707</v>
      </c>
      <c r="I26" s="12">
        <f t="shared" si="15"/>
        <v>36.35813346317232</v>
      </c>
      <c r="J26" s="12">
        <f t="shared" si="16"/>
        <v>46.135110528899325</v>
      </c>
      <c r="K26" s="12">
        <f t="shared" si="17"/>
        <v>53.12978857682922</v>
      </c>
      <c r="L26" s="12">
        <f t="shared" si="18"/>
        <v>61.0008683659891</v>
      </c>
      <c r="M26" s="12">
        <f t="shared" si="19"/>
        <v>68.48330336306469</v>
      </c>
      <c r="O26">
        <v>40</v>
      </c>
      <c r="P26" s="7">
        <f t="shared" si="20"/>
        <v>5976.842664027884</v>
      </c>
      <c r="Q26" s="7">
        <f t="shared" si="21"/>
        <v>4400.665951734467</v>
      </c>
      <c r="R26" s="7">
        <f t="shared" si="22"/>
        <v>3468.074491764249</v>
      </c>
      <c r="S26" s="7">
        <f t="shared" si="23"/>
        <v>3011.4932561538303</v>
      </c>
      <c r="T26" s="7">
        <f t="shared" si="24"/>
        <v>2622.9134811662393</v>
      </c>
      <c r="U26" s="7">
        <f t="shared" si="25"/>
        <v>2336.3358971128905</v>
      </c>
    </row>
    <row r="27" spans="1:21" ht="12.75">
      <c r="A27" t="s">
        <v>13</v>
      </c>
      <c r="B27" s="36">
        <f>B26*3.14159</f>
        <v>82.78862172131147</v>
      </c>
      <c r="C27" s="36"/>
      <c r="D27" t="s">
        <v>12</v>
      </c>
      <c r="G27" s="9">
        <v>4500</v>
      </c>
      <c r="H27" s="8">
        <f t="shared" si="14"/>
        <v>30.116235296496047</v>
      </c>
      <c r="I27" s="8">
        <f t="shared" si="15"/>
        <v>40.90290014606886</v>
      </c>
      <c r="J27" s="8">
        <f t="shared" si="16"/>
        <v>51.90199934501174</v>
      </c>
      <c r="K27" s="8">
        <f t="shared" si="17"/>
        <v>59.77101214893287</v>
      </c>
      <c r="L27" s="8">
        <f t="shared" si="18"/>
        <v>68.62597691173774</v>
      </c>
      <c r="M27" s="8">
        <f t="shared" si="19"/>
        <v>77.0437162834478</v>
      </c>
      <c r="O27">
        <v>50</v>
      </c>
      <c r="P27" s="7">
        <f t="shared" si="20"/>
        <v>7471.053330034854</v>
      </c>
      <c r="Q27" s="7">
        <f t="shared" si="21"/>
        <v>5500.832439668085</v>
      </c>
      <c r="R27" s="7">
        <f t="shared" si="22"/>
        <v>4335.093114705312</v>
      </c>
      <c r="S27" s="7">
        <f t="shared" si="23"/>
        <v>3764.366570192288</v>
      </c>
      <c r="T27" s="7">
        <f t="shared" si="24"/>
        <v>3278.6418514577995</v>
      </c>
      <c r="U27" s="7">
        <f t="shared" si="25"/>
        <v>2920.4198713911132</v>
      </c>
    </row>
    <row r="28" spans="7:21" ht="12.75">
      <c r="G28" s="14">
        <v>5000</v>
      </c>
      <c r="H28" s="8">
        <f t="shared" si="14"/>
        <v>33.46248366277339</v>
      </c>
      <c r="I28" s="8">
        <f t="shared" si="15"/>
        <v>45.4476668289654</v>
      </c>
      <c r="J28" s="8">
        <f t="shared" si="16"/>
        <v>57.66888816112416</v>
      </c>
      <c r="K28" s="8">
        <f t="shared" si="17"/>
        <v>66.41223572103654</v>
      </c>
      <c r="L28" s="8">
        <f t="shared" si="18"/>
        <v>76.25108545748638</v>
      </c>
      <c r="M28" s="8">
        <f t="shared" si="19"/>
        <v>85.60412920383088</v>
      </c>
      <c r="N28" s="10"/>
      <c r="O28" s="10">
        <v>60</v>
      </c>
      <c r="P28" s="7">
        <f t="shared" si="20"/>
        <v>8965.263996041826</v>
      </c>
      <c r="Q28" s="7">
        <f t="shared" si="21"/>
        <v>6600.9989276017</v>
      </c>
      <c r="R28" s="7">
        <f t="shared" si="22"/>
        <v>5202.111737646374</v>
      </c>
      <c r="S28" s="7">
        <f t="shared" si="23"/>
        <v>4517.239884230746</v>
      </c>
      <c r="T28" s="7">
        <f t="shared" si="24"/>
        <v>3934.370221749359</v>
      </c>
      <c r="U28" s="7">
        <f t="shared" si="25"/>
        <v>3504.503845669336</v>
      </c>
    </row>
    <row r="29" spans="1:21" ht="12.75">
      <c r="A29" t="s">
        <v>15</v>
      </c>
      <c r="B29" s="36">
        <v>5280</v>
      </c>
      <c r="C29" s="36"/>
      <c r="G29" s="14">
        <v>5500</v>
      </c>
      <c r="H29" s="8">
        <f t="shared" si="14"/>
        <v>36.80873202905073</v>
      </c>
      <c r="I29" s="8">
        <f t="shared" si="15"/>
        <v>49.99243351186193</v>
      </c>
      <c r="J29" s="8">
        <f t="shared" si="16"/>
        <v>63.43577697723657</v>
      </c>
      <c r="K29" s="8">
        <f t="shared" si="17"/>
        <v>73.05345929314018</v>
      </c>
      <c r="L29" s="8">
        <f t="shared" si="18"/>
        <v>83.87619400323501</v>
      </c>
      <c r="M29" s="8">
        <f t="shared" si="19"/>
        <v>94.16454212421395</v>
      </c>
      <c r="N29" s="10"/>
      <c r="O29" s="10">
        <v>70</v>
      </c>
      <c r="P29" s="7">
        <f t="shared" si="20"/>
        <v>10459.474662048797</v>
      </c>
      <c r="Q29" s="7">
        <f t="shared" si="21"/>
        <v>7701.165415535318</v>
      </c>
      <c r="R29" s="7">
        <f t="shared" si="22"/>
        <v>6069.130360587436</v>
      </c>
      <c r="S29" s="7">
        <f t="shared" si="23"/>
        <v>5270.113198269203</v>
      </c>
      <c r="T29" s="7">
        <f t="shared" si="24"/>
        <v>4590.098592040919</v>
      </c>
      <c r="U29" s="7">
        <f t="shared" si="25"/>
        <v>4088.5878199475587</v>
      </c>
    </row>
    <row r="30" spans="1:21" ht="12.75">
      <c r="A30" t="s">
        <v>16</v>
      </c>
      <c r="B30" s="36">
        <v>12</v>
      </c>
      <c r="C30" s="36"/>
      <c r="G30" s="14">
        <v>6000</v>
      </c>
      <c r="H30" s="8">
        <f t="shared" si="14"/>
        <v>40.15498039532806</v>
      </c>
      <c r="I30" s="8">
        <f t="shared" si="15"/>
        <v>54.537200194758476</v>
      </c>
      <c r="J30" s="8">
        <f t="shared" si="16"/>
        <v>69.20266579334898</v>
      </c>
      <c r="K30" s="8">
        <f t="shared" si="17"/>
        <v>79.69468286524382</v>
      </c>
      <c r="L30" s="8">
        <f t="shared" si="18"/>
        <v>91.50130254898366</v>
      </c>
      <c r="M30" s="8">
        <f t="shared" si="19"/>
        <v>102.72495504459705</v>
      </c>
      <c r="N30" s="10"/>
      <c r="O30" s="10">
        <v>80</v>
      </c>
      <c r="P30" s="7">
        <f t="shared" si="20"/>
        <v>11953.685328055768</v>
      </c>
      <c r="Q30" s="7">
        <f t="shared" si="21"/>
        <v>8801.331903468934</v>
      </c>
      <c r="R30" s="7">
        <f t="shared" si="22"/>
        <v>6936.148983528498</v>
      </c>
      <c r="S30" s="7">
        <f t="shared" si="23"/>
        <v>6022.986512307661</v>
      </c>
      <c r="T30" s="7">
        <f t="shared" si="24"/>
        <v>5245.826962332479</v>
      </c>
      <c r="U30" s="7">
        <f t="shared" si="25"/>
        <v>4672.671794225781</v>
      </c>
    </row>
    <row r="31" spans="1:21" ht="12.75">
      <c r="A31" t="s">
        <v>17</v>
      </c>
      <c r="B31" s="36">
        <f>B30*B29</f>
        <v>63360</v>
      </c>
      <c r="C31" s="36"/>
      <c r="D31" s="4"/>
      <c r="G31" s="14">
        <v>6500</v>
      </c>
      <c r="H31" s="8">
        <f t="shared" si="14"/>
        <v>43.501228761605404</v>
      </c>
      <c r="I31" s="8">
        <f t="shared" si="15"/>
        <v>59.08196687765502</v>
      </c>
      <c r="J31" s="8">
        <f t="shared" si="16"/>
        <v>74.96955460946141</v>
      </c>
      <c r="K31" s="8">
        <f t="shared" si="17"/>
        <v>86.33590643734748</v>
      </c>
      <c r="L31" s="8">
        <f t="shared" si="18"/>
        <v>99.12641109473229</v>
      </c>
      <c r="M31" s="8">
        <f t="shared" si="19"/>
        <v>111.28536796498014</v>
      </c>
      <c r="N31" s="10"/>
      <c r="O31" s="10">
        <v>90</v>
      </c>
      <c r="P31" s="7">
        <f t="shared" si="20"/>
        <v>13447.895994062737</v>
      </c>
      <c r="Q31" s="7">
        <f t="shared" si="21"/>
        <v>9901.498391402552</v>
      </c>
      <c r="R31" s="7">
        <f t="shared" si="22"/>
        <v>7803.167606469561</v>
      </c>
      <c r="S31" s="7">
        <f t="shared" si="23"/>
        <v>6775.859826346118</v>
      </c>
      <c r="T31" s="7">
        <f t="shared" si="24"/>
        <v>5901.555332624039</v>
      </c>
      <c r="U31" s="7">
        <f t="shared" si="25"/>
        <v>5256.755768504004</v>
      </c>
    </row>
    <row r="32" spans="1:21" ht="12.75">
      <c r="A32" t="s">
        <v>18</v>
      </c>
      <c r="B32" s="36">
        <v>60</v>
      </c>
      <c r="C32" s="36"/>
      <c r="G32" s="14">
        <v>7000</v>
      </c>
      <c r="H32" s="8">
        <f t="shared" si="14"/>
        <v>46.84747712788273</v>
      </c>
      <c r="I32" s="8">
        <f t="shared" si="15"/>
        <v>63.626733560551564</v>
      </c>
      <c r="J32" s="8">
        <f t="shared" si="16"/>
        <v>80.73644342557381</v>
      </c>
      <c r="K32" s="8">
        <f t="shared" si="17"/>
        <v>92.97713000945113</v>
      </c>
      <c r="L32" s="8">
        <f t="shared" si="18"/>
        <v>106.75151964048092</v>
      </c>
      <c r="M32" s="8">
        <f t="shared" si="19"/>
        <v>119.84578088536323</v>
      </c>
      <c r="N32" s="10"/>
      <c r="O32" s="10">
        <v>100</v>
      </c>
      <c r="P32" s="7">
        <f t="shared" si="20"/>
        <v>14942.106660069709</v>
      </c>
      <c r="Q32" s="7">
        <f t="shared" si="21"/>
        <v>11001.66487933617</v>
      </c>
      <c r="R32" s="7">
        <f t="shared" si="22"/>
        <v>8670.186229410623</v>
      </c>
      <c r="S32" s="7">
        <f t="shared" si="23"/>
        <v>7528.733140384576</v>
      </c>
      <c r="T32" s="7">
        <f t="shared" si="24"/>
        <v>6557.283702915599</v>
      </c>
      <c r="U32" s="7">
        <f t="shared" si="25"/>
        <v>5840.8397427822265</v>
      </c>
    </row>
    <row r="33" spans="1:21" ht="12.75">
      <c r="A33" t="s">
        <v>19</v>
      </c>
      <c r="B33" s="37">
        <f>min_per_h/in_per_mi</f>
        <v>0.000946969696969697</v>
      </c>
      <c r="C33" s="37"/>
      <c r="E33" s="26"/>
      <c r="F33" s="10"/>
      <c r="G33" s="14">
        <v>7500</v>
      </c>
      <c r="H33" s="8">
        <f t="shared" si="14"/>
        <v>50.19372549416008</v>
      </c>
      <c r="I33" s="8">
        <f t="shared" si="15"/>
        <v>68.1715002434481</v>
      </c>
      <c r="J33" s="8">
        <f t="shared" si="16"/>
        <v>86.50333224168624</v>
      </c>
      <c r="K33" s="8">
        <f t="shared" si="17"/>
        <v>99.61835358155477</v>
      </c>
      <c r="L33" s="8">
        <f t="shared" si="18"/>
        <v>114.37662818622955</v>
      </c>
      <c r="M33" s="8">
        <f t="shared" si="19"/>
        <v>128.40619380574628</v>
      </c>
      <c r="N33" s="10"/>
      <c r="O33" s="10">
        <v>110</v>
      </c>
      <c r="P33" s="7">
        <f t="shared" si="20"/>
        <v>16436.31732607668</v>
      </c>
      <c r="Q33" s="7">
        <f t="shared" si="21"/>
        <v>12101.831367269786</v>
      </c>
      <c r="R33" s="7">
        <f t="shared" si="22"/>
        <v>9537.204852351686</v>
      </c>
      <c r="S33" s="7">
        <f t="shared" si="23"/>
        <v>8281.606454423034</v>
      </c>
      <c r="T33" s="7">
        <f t="shared" si="24"/>
        <v>7213.012073207158</v>
      </c>
      <c r="U33" s="7">
        <f t="shared" si="25"/>
        <v>6424.923717060449</v>
      </c>
    </row>
    <row r="34" spans="7:21" ht="12.75">
      <c r="G34" s="14">
        <v>8000</v>
      </c>
      <c r="H34" s="8">
        <f t="shared" si="14"/>
        <v>53.539973860437414</v>
      </c>
      <c r="I34" s="8">
        <f t="shared" si="15"/>
        <v>72.71626692634464</v>
      </c>
      <c r="J34" s="8">
        <f t="shared" si="16"/>
        <v>92.27022105779865</v>
      </c>
      <c r="K34" s="8">
        <f t="shared" si="17"/>
        <v>106.25957715365844</v>
      </c>
      <c r="L34" s="8">
        <f t="shared" si="18"/>
        <v>122.0017367319782</v>
      </c>
      <c r="M34" s="8">
        <f t="shared" si="19"/>
        <v>136.96660672612938</v>
      </c>
      <c r="N34" s="10"/>
      <c r="O34" s="10">
        <v>120</v>
      </c>
      <c r="P34" s="7">
        <f t="shared" si="20"/>
        <v>17930.52799208365</v>
      </c>
      <c r="Q34" s="7">
        <f t="shared" si="21"/>
        <v>13201.9978552034</v>
      </c>
      <c r="R34" s="7">
        <f t="shared" si="22"/>
        <v>10404.223475292749</v>
      </c>
      <c r="S34" s="7">
        <f t="shared" si="23"/>
        <v>9034.479768461491</v>
      </c>
      <c r="T34" s="7">
        <f t="shared" si="24"/>
        <v>7868.740443498718</v>
      </c>
      <c r="U34" s="7">
        <f t="shared" si="25"/>
        <v>7009.007691338672</v>
      </c>
    </row>
    <row r="35" spans="7:21" ht="12.75">
      <c r="G35" s="14">
        <v>8500</v>
      </c>
      <c r="H35" s="8">
        <f t="shared" si="14"/>
        <v>56.88622222671476</v>
      </c>
      <c r="I35" s="8">
        <f t="shared" si="15"/>
        <v>77.26103360924118</v>
      </c>
      <c r="J35" s="8">
        <f t="shared" si="16"/>
        <v>98.03710987391106</v>
      </c>
      <c r="K35" s="8">
        <f t="shared" si="17"/>
        <v>112.90080072576208</v>
      </c>
      <c r="L35" s="8">
        <f t="shared" si="18"/>
        <v>129.62684527772683</v>
      </c>
      <c r="M35" s="8">
        <f t="shared" si="19"/>
        <v>145.52701964651249</v>
      </c>
      <c r="N35" s="10"/>
      <c r="O35" s="10">
        <v>130</v>
      </c>
      <c r="P35" s="7">
        <f t="shared" si="20"/>
        <v>19424.73865809062</v>
      </c>
      <c r="Q35" s="7">
        <f t="shared" si="21"/>
        <v>14302.164343137021</v>
      </c>
      <c r="R35" s="7">
        <f t="shared" si="22"/>
        <v>11271.242098233812</v>
      </c>
      <c r="S35" s="7">
        <f t="shared" si="23"/>
        <v>9787.353082499949</v>
      </c>
      <c r="T35" s="7">
        <f t="shared" si="24"/>
        <v>8524.468813790278</v>
      </c>
      <c r="U35" s="7">
        <f t="shared" si="25"/>
        <v>7593.091665616895</v>
      </c>
    </row>
    <row r="36" spans="7:21" ht="12.75">
      <c r="G36" s="14">
        <v>9000</v>
      </c>
      <c r="H36" s="8">
        <f t="shared" si="14"/>
        <v>60.232470592992094</v>
      </c>
      <c r="I36" s="8">
        <f t="shared" si="15"/>
        <v>81.80580029213772</v>
      </c>
      <c r="J36" s="8">
        <f t="shared" si="16"/>
        <v>103.80399869002348</v>
      </c>
      <c r="K36" s="8">
        <f t="shared" si="17"/>
        <v>119.54202429786574</v>
      </c>
      <c r="L36" s="8">
        <f t="shared" si="18"/>
        <v>137.25195382347547</v>
      </c>
      <c r="M36" s="8">
        <f t="shared" si="19"/>
        <v>154.0874325668956</v>
      </c>
      <c r="N36" s="10"/>
      <c r="O36" s="10">
        <v>140</v>
      </c>
      <c r="P36" s="7">
        <f t="shared" si="20"/>
        <v>20918.949324097593</v>
      </c>
      <c r="Q36" s="7">
        <f t="shared" si="21"/>
        <v>15402.330831070636</v>
      </c>
      <c r="R36" s="7">
        <f t="shared" si="22"/>
        <v>12138.260721174873</v>
      </c>
      <c r="S36" s="7">
        <f t="shared" si="23"/>
        <v>10540.226396538406</v>
      </c>
      <c r="T36" s="7">
        <f t="shared" si="24"/>
        <v>9180.197184081839</v>
      </c>
      <c r="U36" s="7">
        <f t="shared" si="25"/>
        <v>8177.1756398951175</v>
      </c>
    </row>
    <row r="37" spans="7:21" ht="12.75">
      <c r="G37" s="14">
        <v>9500</v>
      </c>
      <c r="H37" s="8">
        <f t="shared" si="14"/>
        <v>63.57871895926942</v>
      </c>
      <c r="I37" s="8">
        <f t="shared" si="15"/>
        <v>86.35056697503425</v>
      </c>
      <c r="J37" s="8">
        <f t="shared" si="16"/>
        <v>109.5708875061359</v>
      </c>
      <c r="K37" s="8">
        <f t="shared" si="17"/>
        <v>126.1832478699694</v>
      </c>
      <c r="L37" s="8">
        <f t="shared" si="18"/>
        <v>144.87706236922412</v>
      </c>
      <c r="M37" s="8">
        <f t="shared" si="19"/>
        <v>162.64784548727866</v>
      </c>
      <c r="N37" s="10"/>
      <c r="O37" s="10">
        <v>150</v>
      </c>
      <c r="P37" s="7">
        <f t="shared" si="20"/>
        <v>22413.159990104567</v>
      </c>
      <c r="Q37" s="7">
        <f t="shared" si="21"/>
        <v>16502.49731900425</v>
      </c>
      <c r="R37" s="7">
        <f t="shared" si="22"/>
        <v>13005.279344115936</v>
      </c>
      <c r="S37" s="7">
        <f t="shared" si="23"/>
        <v>11293.099710576864</v>
      </c>
      <c r="T37" s="7">
        <f t="shared" si="24"/>
        <v>9835.925554373398</v>
      </c>
      <c r="U37" s="7">
        <f t="shared" si="25"/>
        <v>8761.25961417334</v>
      </c>
    </row>
    <row r="38" spans="7:21" ht="12.75">
      <c r="G38" s="22">
        <v>10000</v>
      </c>
      <c r="H38" s="23">
        <f t="shared" si="14"/>
        <v>66.92496732554677</v>
      </c>
      <c r="I38" s="23">
        <f t="shared" si="15"/>
        <v>90.8953336579308</v>
      </c>
      <c r="J38" s="23">
        <f t="shared" si="16"/>
        <v>115.33777632224832</v>
      </c>
      <c r="K38" s="23">
        <f t="shared" si="17"/>
        <v>132.82447144207308</v>
      </c>
      <c r="L38" s="23">
        <f t="shared" si="18"/>
        <v>152.50217091497277</v>
      </c>
      <c r="M38" s="23">
        <f t="shared" si="19"/>
        <v>171.20825840766176</v>
      </c>
      <c r="N38" s="10"/>
      <c r="O38" s="10">
        <v>160</v>
      </c>
      <c r="P38" s="7">
        <f t="shared" si="20"/>
        <v>23907.370656111536</v>
      </c>
      <c r="Q38" s="7">
        <f t="shared" si="21"/>
        <v>17602.663806937868</v>
      </c>
      <c r="R38" s="7">
        <f t="shared" si="22"/>
        <v>13872.297967056997</v>
      </c>
      <c r="S38" s="7">
        <f t="shared" si="23"/>
        <v>12045.973024615321</v>
      </c>
      <c r="T38" s="7">
        <f t="shared" si="24"/>
        <v>10491.653924664957</v>
      </c>
      <c r="U38" s="7">
        <f t="shared" si="25"/>
        <v>9345.343588451562</v>
      </c>
    </row>
    <row r="39" spans="7:21" ht="12.75">
      <c r="G39" s="15">
        <v>10200</v>
      </c>
      <c r="H39" s="5">
        <f t="shared" si="14"/>
        <v>68.2634666720577</v>
      </c>
      <c r="I39" s="5">
        <f t="shared" si="15"/>
        <v>92.71324033108941</v>
      </c>
      <c r="J39" s="5">
        <f t="shared" si="16"/>
        <v>117.64453184869329</v>
      </c>
      <c r="K39" s="5">
        <f t="shared" si="17"/>
        <v>135.48096087091452</v>
      </c>
      <c r="L39" s="5">
        <f t="shared" si="18"/>
        <v>155.55221433327222</v>
      </c>
      <c r="M39" s="5">
        <f t="shared" si="19"/>
        <v>174.63242357581495</v>
      </c>
      <c r="N39" s="10"/>
      <c r="O39" s="10">
        <v>170</v>
      </c>
      <c r="P39" s="7">
        <f t="shared" si="20"/>
        <v>25401.581322118505</v>
      </c>
      <c r="Q39" s="7">
        <f t="shared" si="21"/>
        <v>18702.830294871488</v>
      </c>
      <c r="R39" s="7">
        <f t="shared" si="22"/>
        <v>14739.31658999806</v>
      </c>
      <c r="S39" s="7">
        <f t="shared" si="23"/>
        <v>12798.846338653779</v>
      </c>
      <c r="T39" s="7">
        <f t="shared" si="24"/>
        <v>11147.382294956516</v>
      </c>
      <c r="U39" s="7">
        <f t="shared" si="25"/>
        <v>9929.427562729785</v>
      </c>
    </row>
    <row r="41" spans="8:21" ht="12.75">
      <c r="H41" s="34" t="s">
        <v>29</v>
      </c>
      <c r="I41" s="34"/>
      <c r="J41" s="34"/>
      <c r="K41" s="34"/>
      <c r="L41" s="34"/>
      <c r="M41" s="34"/>
      <c r="O41" s="34" t="s">
        <v>30</v>
      </c>
      <c r="P41" s="34"/>
      <c r="Q41" s="34"/>
      <c r="R41" s="34"/>
      <c r="S41" s="34"/>
      <c r="T41" s="34"/>
      <c r="U41" s="34"/>
    </row>
    <row r="42" spans="8:21" ht="12.75">
      <c r="H42" s="2" t="s">
        <v>20</v>
      </c>
      <c r="I42" s="2" t="s">
        <v>21</v>
      </c>
      <c r="J42" s="2" t="s">
        <v>22</v>
      </c>
      <c r="K42" s="2" t="s">
        <v>23</v>
      </c>
      <c r="L42" s="2" t="s">
        <v>24</v>
      </c>
      <c r="M42" s="2" t="s">
        <v>25</v>
      </c>
      <c r="P42" s="2" t="s">
        <v>20</v>
      </c>
      <c r="Q42" s="2" t="s">
        <v>21</v>
      </c>
      <c r="R42" s="2" t="s">
        <v>22</v>
      </c>
      <c r="S42" s="2" t="s">
        <v>23</v>
      </c>
      <c r="T42" s="2" t="s">
        <v>24</v>
      </c>
      <c r="U42" s="2" t="s">
        <v>25</v>
      </c>
    </row>
    <row r="43" spans="7:21" ht="12.75">
      <c r="G43" s="9">
        <v>1000</v>
      </c>
      <c r="H43" s="3">
        <f aca="true" t="shared" si="26" ref="H43:M57">H23-H3</f>
        <v>-0.16323162762328547</v>
      </c>
      <c r="I43" s="3">
        <f t="shared" si="26"/>
        <v>-0.22169593575104862</v>
      </c>
      <c r="J43" s="3">
        <f t="shared" si="26"/>
        <v>-0.2813116495664616</v>
      </c>
      <c r="K43" s="3">
        <f t="shared" si="26"/>
        <v>-0.3239621254684728</v>
      </c>
      <c r="L43" s="3">
        <f t="shared" si="26"/>
        <v>-0.3719565144267669</v>
      </c>
      <c r="M43" s="3">
        <f t="shared" si="26"/>
        <v>-0.4175811180674671</v>
      </c>
      <c r="O43">
        <v>10</v>
      </c>
      <c r="P43" s="6">
        <f aca="true" t="shared" si="27" ref="P43:U57">P23-P3</f>
        <v>35.57644442873766</v>
      </c>
      <c r="Q43" s="6">
        <f t="shared" si="27"/>
        <v>26.19444018889544</v>
      </c>
      <c r="R43" s="6">
        <f t="shared" si="27"/>
        <v>20.64330054621564</v>
      </c>
      <c r="S43" s="6">
        <f t="shared" si="27"/>
        <v>17.925555096153857</v>
      </c>
      <c r="T43" s="6">
        <f t="shared" si="27"/>
        <v>15.61258024503718</v>
      </c>
      <c r="U43" s="6">
        <f t="shared" si="27"/>
        <v>13.906761292338615</v>
      </c>
    </row>
    <row r="44" spans="7:21" ht="12.75">
      <c r="G44" s="9">
        <v>2000</v>
      </c>
      <c r="H44" s="3">
        <f t="shared" si="26"/>
        <v>-0.32646325524657094</v>
      </c>
      <c r="I44" s="3">
        <f t="shared" si="26"/>
        <v>-0.44339187150209725</v>
      </c>
      <c r="J44" s="3">
        <f t="shared" si="26"/>
        <v>-0.5626232991329232</v>
      </c>
      <c r="K44" s="3">
        <f t="shared" si="26"/>
        <v>-0.6479242509369456</v>
      </c>
      <c r="L44" s="3">
        <f t="shared" si="26"/>
        <v>-0.7439130288535338</v>
      </c>
      <c r="M44" s="3">
        <f t="shared" si="26"/>
        <v>-0.8351622361349342</v>
      </c>
      <c r="O44">
        <v>20</v>
      </c>
      <c r="P44" s="6">
        <f t="shared" si="27"/>
        <v>71.15288885747532</v>
      </c>
      <c r="Q44" s="6">
        <f t="shared" si="27"/>
        <v>52.38888037779088</v>
      </c>
      <c r="R44" s="6">
        <f t="shared" si="27"/>
        <v>41.28660109243128</v>
      </c>
      <c r="S44" s="6">
        <f t="shared" si="27"/>
        <v>35.851110192307715</v>
      </c>
      <c r="T44" s="6">
        <f t="shared" si="27"/>
        <v>31.22516049007436</v>
      </c>
      <c r="U44" s="6">
        <f t="shared" si="27"/>
        <v>27.81352258467723</v>
      </c>
    </row>
    <row r="45" spans="7:21" ht="12.75">
      <c r="G45" s="9">
        <v>3000</v>
      </c>
      <c r="H45" s="3">
        <f t="shared" si="26"/>
        <v>-0.4896948828698555</v>
      </c>
      <c r="I45" s="3">
        <f t="shared" si="26"/>
        <v>-0.6650878072531476</v>
      </c>
      <c r="J45" s="3">
        <f t="shared" si="26"/>
        <v>-0.8439349486993848</v>
      </c>
      <c r="K45" s="3">
        <f t="shared" si="26"/>
        <v>-0.971886376405422</v>
      </c>
      <c r="L45" s="3">
        <f t="shared" si="26"/>
        <v>-1.1158695432802972</v>
      </c>
      <c r="M45" s="3">
        <f t="shared" si="26"/>
        <v>-1.2527433542024013</v>
      </c>
      <c r="O45">
        <v>30</v>
      </c>
      <c r="P45" s="6">
        <f t="shared" si="27"/>
        <v>106.72933328621275</v>
      </c>
      <c r="Q45" s="6">
        <f t="shared" si="27"/>
        <v>78.58332056668587</v>
      </c>
      <c r="R45" s="6">
        <f t="shared" si="27"/>
        <v>61.92990163864761</v>
      </c>
      <c r="S45" s="6">
        <f t="shared" si="27"/>
        <v>53.77666528846157</v>
      </c>
      <c r="T45" s="6">
        <f t="shared" si="27"/>
        <v>46.837740735111765</v>
      </c>
      <c r="U45" s="6">
        <f t="shared" si="27"/>
        <v>41.72028387701607</v>
      </c>
    </row>
    <row r="46" spans="7:21" ht="12.75">
      <c r="G46" s="13">
        <v>4000</v>
      </c>
      <c r="H46" s="12">
        <f t="shared" si="26"/>
        <v>-0.6529265104931419</v>
      </c>
      <c r="I46" s="12">
        <f t="shared" si="26"/>
        <v>-0.8867837430041945</v>
      </c>
      <c r="J46" s="12">
        <f t="shared" si="26"/>
        <v>-1.1252465982658464</v>
      </c>
      <c r="K46" s="12">
        <f t="shared" si="26"/>
        <v>-1.2958485018738912</v>
      </c>
      <c r="L46" s="12">
        <f t="shared" si="26"/>
        <v>-1.4878260577070677</v>
      </c>
      <c r="M46" s="12">
        <f t="shared" si="26"/>
        <v>-1.6703244722698685</v>
      </c>
      <c r="O46">
        <v>40</v>
      </c>
      <c r="P46" s="6">
        <f t="shared" si="27"/>
        <v>142.30577771495064</v>
      </c>
      <c r="Q46" s="6">
        <f t="shared" si="27"/>
        <v>104.77776075558177</v>
      </c>
      <c r="R46" s="6">
        <f t="shared" si="27"/>
        <v>82.57320218486257</v>
      </c>
      <c r="S46" s="6">
        <f t="shared" si="27"/>
        <v>71.70222038461543</v>
      </c>
      <c r="T46" s="6">
        <f t="shared" si="27"/>
        <v>62.45032098014872</v>
      </c>
      <c r="U46" s="6">
        <f t="shared" si="27"/>
        <v>55.62704516935446</v>
      </c>
    </row>
    <row r="47" spans="7:21" ht="12.75">
      <c r="G47" s="9">
        <v>4500</v>
      </c>
      <c r="H47" s="3">
        <f t="shared" si="26"/>
        <v>-0.7345423243047833</v>
      </c>
      <c r="I47" s="3">
        <f t="shared" si="26"/>
        <v>-0.9976317108797232</v>
      </c>
      <c r="J47" s="3">
        <f t="shared" si="26"/>
        <v>-1.26590242304907</v>
      </c>
      <c r="K47" s="3">
        <f t="shared" si="26"/>
        <v>-1.4578295646081258</v>
      </c>
      <c r="L47" s="3">
        <f t="shared" si="26"/>
        <v>-1.6738043149204458</v>
      </c>
      <c r="M47" s="3">
        <f t="shared" si="26"/>
        <v>-1.8791150313035985</v>
      </c>
      <c r="O47">
        <v>50</v>
      </c>
      <c r="P47" s="6">
        <f t="shared" si="27"/>
        <v>177.8822221436867</v>
      </c>
      <c r="Q47" s="6">
        <f t="shared" si="27"/>
        <v>130.97220094447766</v>
      </c>
      <c r="R47" s="6">
        <f t="shared" si="27"/>
        <v>103.21650273107934</v>
      </c>
      <c r="S47" s="6">
        <f t="shared" si="27"/>
        <v>89.62777548076929</v>
      </c>
      <c r="T47" s="6">
        <f t="shared" si="27"/>
        <v>78.06290122518612</v>
      </c>
      <c r="U47" s="6">
        <f t="shared" si="27"/>
        <v>69.53380646169308</v>
      </c>
    </row>
    <row r="48" spans="7:21" ht="12.75">
      <c r="G48" s="14">
        <v>5000</v>
      </c>
      <c r="H48" s="3">
        <f t="shared" si="26"/>
        <v>-0.8161581381164211</v>
      </c>
      <c r="I48" s="3">
        <f t="shared" si="26"/>
        <v>-1.108479678755245</v>
      </c>
      <c r="J48" s="3">
        <f t="shared" si="26"/>
        <v>-1.4065582478323009</v>
      </c>
      <c r="K48" s="3">
        <f t="shared" si="26"/>
        <v>-1.6198106273423463</v>
      </c>
      <c r="L48" s="3">
        <f t="shared" si="26"/>
        <v>-1.8597825721338097</v>
      </c>
      <c r="M48" s="3">
        <f t="shared" si="26"/>
        <v>-2.0879055903373427</v>
      </c>
      <c r="O48">
        <v>60</v>
      </c>
      <c r="P48" s="6">
        <f t="shared" si="27"/>
        <v>213.4586665724255</v>
      </c>
      <c r="Q48" s="6">
        <f t="shared" si="27"/>
        <v>157.16664113337174</v>
      </c>
      <c r="R48" s="6">
        <f t="shared" si="27"/>
        <v>123.85980327729521</v>
      </c>
      <c r="S48" s="6">
        <f t="shared" si="27"/>
        <v>107.55333057692314</v>
      </c>
      <c r="T48" s="6">
        <f t="shared" si="27"/>
        <v>93.67548147022353</v>
      </c>
      <c r="U48" s="6">
        <f t="shared" si="27"/>
        <v>83.44056775403214</v>
      </c>
    </row>
    <row r="49" spans="7:21" ht="12.75">
      <c r="G49" s="14">
        <v>5500</v>
      </c>
      <c r="H49" s="3">
        <f t="shared" si="26"/>
        <v>-0.897773951928059</v>
      </c>
      <c r="I49" s="3">
        <f t="shared" si="26"/>
        <v>-1.2193276466307807</v>
      </c>
      <c r="J49" s="3">
        <f t="shared" si="26"/>
        <v>-1.5472140726155459</v>
      </c>
      <c r="K49" s="3">
        <f t="shared" si="26"/>
        <v>-1.7817916900766022</v>
      </c>
      <c r="L49" s="3">
        <f t="shared" si="26"/>
        <v>-2.045760829347188</v>
      </c>
      <c r="M49" s="3">
        <f t="shared" si="26"/>
        <v>-2.296696149371087</v>
      </c>
      <c r="O49">
        <v>70</v>
      </c>
      <c r="P49" s="6">
        <f t="shared" si="27"/>
        <v>249.0351110011634</v>
      </c>
      <c r="Q49" s="6">
        <f t="shared" si="27"/>
        <v>183.36108132226855</v>
      </c>
      <c r="R49" s="6">
        <f t="shared" si="27"/>
        <v>144.50310382351108</v>
      </c>
      <c r="S49" s="6">
        <f t="shared" si="27"/>
        <v>125.47888567307746</v>
      </c>
      <c r="T49" s="6">
        <f t="shared" si="27"/>
        <v>109.28806171526048</v>
      </c>
      <c r="U49" s="6">
        <f t="shared" si="27"/>
        <v>97.34732904637076</v>
      </c>
    </row>
    <row r="50" spans="7:21" ht="12.75">
      <c r="G50" s="14">
        <v>6000</v>
      </c>
      <c r="H50" s="3">
        <f t="shared" si="26"/>
        <v>-0.979389765739711</v>
      </c>
      <c r="I50" s="3">
        <f t="shared" si="26"/>
        <v>-1.3301756145062953</v>
      </c>
      <c r="J50" s="3">
        <f t="shared" si="26"/>
        <v>-1.6878698973987696</v>
      </c>
      <c r="K50" s="3">
        <f t="shared" si="26"/>
        <v>-1.943772752810844</v>
      </c>
      <c r="L50" s="3">
        <f t="shared" si="26"/>
        <v>-2.2317390865605944</v>
      </c>
      <c r="M50" s="3">
        <f t="shared" si="26"/>
        <v>-2.5054867084048027</v>
      </c>
      <c r="O50">
        <v>80</v>
      </c>
      <c r="P50" s="6">
        <f t="shared" si="27"/>
        <v>284.6115554299013</v>
      </c>
      <c r="Q50" s="6">
        <f t="shared" si="27"/>
        <v>209.55552151116353</v>
      </c>
      <c r="R50" s="6">
        <f t="shared" si="27"/>
        <v>165.14640436972513</v>
      </c>
      <c r="S50" s="6">
        <f t="shared" si="27"/>
        <v>143.40444076923086</v>
      </c>
      <c r="T50" s="6">
        <f t="shared" si="27"/>
        <v>124.90064196029743</v>
      </c>
      <c r="U50" s="6">
        <f t="shared" si="27"/>
        <v>111.25409033870892</v>
      </c>
    </row>
    <row r="51" spans="7:21" ht="12.75">
      <c r="G51" s="14">
        <v>6500</v>
      </c>
      <c r="H51" s="3">
        <f t="shared" si="26"/>
        <v>-1.0610055795513489</v>
      </c>
      <c r="I51" s="3">
        <f t="shared" si="26"/>
        <v>-1.441023582381824</v>
      </c>
      <c r="J51" s="3">
        <f t="shared" si="26"/>
        <v>-1.8285257221819933</v>
      </c>
      <c r="K51" s="3">
        <f t="shared" si="26"/>
        <v>-2.1057538155450715</v>
      </c>
      <c r="L51" s="3">
        <f t="shared" si="26"/>
        <v>-2.4177173437739725</v>
      </c>
      <c r="M51" s="3">
        <f t="shared" si="26"/>
        <v>-2.714277267438547</v>
      </c>
      <c r="O51">
        <v>90</v>
      </c>
      <c r="P51" s="6">
        <f t="shared" si="27"/>
        <v>320.1879998586355</v>
      </c>
      <c r="Q51" s="6">
        <f t="shared" si="27"/>
        <v>235.74996170005943</v>
      </c>
      <c r="R51" s="6">
        <f t="shared" si="27"/>
        <v>185.78970491594282</v>
      </c>
      <c r="S51" s="6">
        <f t="shared" si="27"/>
        <v>161.32999586538426</v>
      </c>
      <c r="T51" s="6">
        <f t="shared" si="27"/>
        <v>140.5132222053353</v>
      </c>
      <c r="U51" s="6">
        <f t="shared" si="27"/>
        <v>125.16085163104799</v>
      </c>
    </row>
    <row r="52" spans="7:21" ht="12.75">
      <c r="G52" s="14">
        <v>7000</v>
      </c>
      <c r="H52" s="8">
        <f t="shared" si="26"/>
        <v>-1.142621393363001</v>
      </c>
      <c r="I52" s="8">
        <f t="shared" si="26"/>
        <v>-1.5518715502573386</v>
      </c>
      <c r="J52" s="8">
        <f t="shared" si="26"/>
        <v>-1.9691815469652454</v>
      </c>
      <c r="K52" s="8">
        <f t="shared" si="26"/>
        <v>-2.267734878279313</v>
      </c>
      <c r="L52" s="8">
        <f t="shared" si="26"/>
        <v>-2.603695600987365</v>
      </c>
      <c r="M52" s="8">
        <f t="shared" si="26"/>
        <v>-2.923067826472277</v>
      </c>
      <c r="O52">
        <v>100</v>
      </c>
      <c r="P52" s="6">
        <f t="shared" si="27"/>
        <v>355.7644442873734</v>
      </c>
      <c r="Q52" s="6">
        <f t="shared" si="27"/>
        <v>261.9444018889553</v>
      </c>
      <c r="R52" s="6">
        <f t="shared" si="27"/>
        <v>206.4330054621587</v>
      </c>
      <c r="S52" s="6">
        <f t="shared" si="27"/>
        <v>179.25555096153857</v>
      </c>
      <c r="T52" s="6">
        <f t="shared" si="27"/>
        <v>156.12580245037225</v>
      </c>
      <c r="U52" s="6">
        <f t="shared" si="27"/>
        <v>139.06761292338615</v>
      </c>
    </row>
    <row r="53" spans="7:21" ht="12.75">
      <c r="G53" s="14">
        <v>7500</v>
      </c>
      <c r="H53" s="8">
        <f t="shared" si="26"/>
        <v>-1.2242372071746317</v>
      </c>
      <c r="I53" s="8">
        <f t="shared" si="26"/>
        <v>-1.6627195181328887</v>
      </c>
      <c r="J53" s="8">
        <f t="shared" si="26"/>
        <v>-2.1098373717484407</v>
      </c>
      <c r="K53" s="8">
        <f t="shared" si="26"/>
        <v>-2.429715941013555</v>
      </c>
      <c r="L53" s="8">
        <f t="shared" si="26"/>
        <v>-2.789673858200743</v>
      </c>
      <c r="M53" s="8">
        <f t="shared" si="26"/>
        <v>-3.1318583855060353</v>
      </c>
      <c r="O53">
        <v>110</v>
      </c>
      <c r="P53" s="6">
        <f t="shared" si="27"/>
        <v>391.34088871611493</v>
      </c>
      <c r="Q53" s="6">
        <f t="shared" si="27"/>
        <v>288.1388420778512</v>
      </c>
      <c r="R53" s="6">
        <f t="shared" si="27"/>
        <v>227.07630600837365</v>
      </c>
      <c r="S53" s="6">
        <f t="shared" si="27"/>
        <v>197.1811060576938</v>
      </c>
      <c r="T53" s="6">
        <f t="shared" si="27"/>
        <v>171.7383826954092</v>
      </c>
      <c r="U53" s="6">
        <f t="shared" si="27"/>
        <v>152.97437421572522</v>
      </c>
    </row>
    <row r="54" spans="7:21" ht="12.75">
      <c r="G54" s="14">
        <v>8000</v>
      </c>
      <c r="H54" s="8">
        <f t="shared" si="26"/>
        <v>-1.3058530209862838</v>
      </c>
      <c r="I54" s="8">
        <f t="shared" si="26"/>
        <v>-1.773567486008389</v>
      </c>
      <c r="J54" s="8">
        <f t="shared" si="26"/>
        <v>-2.2504931965316928</v>
      </c>
      <c r="K54" s="8">
        <f t="shared" si="26"/>
        <v>-2.5916970037477824</v>
      </c>
      <c r="L54" s="8">
        <f t="shared" si="26"/>
        <v>-2.9756521154141353</v>
      </c>
      <c r="M54" s="8">
        <f t="shared" si="26"/>
        <v>-3.340648944539737</v>
      </c>
      <c r="O54">
        <v>120</v>
      </c>
      <c r="P54" s="6">
        <f t="shared" si="27"/>
        <v>426.917333144851</v>
      </c>
      <c r="Q54" s="6">
        <f t="shared" si="27"/>
        <v>314.3332822667435</v>
      </c>
      <c r="R54" s="6">
        <f t="shared" si="27"/>
        <v>247.71960655459043</v>
      </c>
      <c r="S54" s="6">
        <f t="shared" si="27"/>
        <v>215.1066611538463</v>
      </c>
      <c r="T54" s="6">
        <f t="shared" si="27"/>
        <v>187.35096294044706</v>
      </c>
      <c r="U54" s="6">
        <f t="shared" si="27"/>
        <v>166.8811355080643</v>
      </c>
    </row>
    <row r="55" spans="7:21" ht="12.75">
      <c r="G55" s="14">
        <v>8500</v>
      </c>
      <c r="H55" s="8">
        <f t="shared" si="26"/>
        <v>-1.3874688347979216</v>
      </c>
      <c r="I55" s="8">
        <f t="shared" si="26"/>
        <v>-1.8844154538839177</v>
      </c>
      <c r="J55" s="8">
        <f t="shared" si="26"/>
        <v>-2.3911490213149165</v>
      </c>
      <c r="K55" s="8">
        <f t="shared" si="26"/>
        <v>-2.753678066482024</v>
      </c>
      <c r="L55" s="8">
        <f t="shared" si="26"/>
        <v>-3.1616303726275135</v>
      </c>
      <c r="M55" s="8">
        <f t="shared" si="26"/>
        <v>-3.549439503573467</v>
      </c>
      <c r="O55">
        <v>130</v>
      </c>
      <c r="P55" s="6">
        <f t="shared" si="27"/>
        <v>462.49377757358525</v>
      </c>
      <c r="Q55" s="6">
        <f t="shared" si="27"/>
        <v>340.527722455643</v>
      </c>
      <c r="R55" s="6">
        <f t="shared" si="27"/>
        <v>268.3629071008072</v>
      </c>
      <c r="S55" s="6">
        <f t="shared" si="27"/>
        <v>233.0322162499997</v>
      </c>
      <c r="T55" s="6">
        <f t="shared" si="27"/>
        <v>202.963543185484</v>
      </c>
      <c r="U55" s="6">
        <f t="shared" si="27"/>
        <v>180.78789680040245</v>
      </c>
    </row>
    <row r="56" spans="7:21" ht="12.75">
      <c r="G56" s="14">
        <v>9000</v>
      </c>
      <c r="H56" s="8">
        <f t="shared" si="26"/>
        <v>-1.4690846486095666</v>
      </c>
      <c r="I56" s="8">
        <f t="shared" si="26"/>
        <v>-1.9952634217594465</v>
      </c>
      <c r="J56" s="8">
        <f t="shared" si="26"/>
        <v>-2.53180484609814</v>
      </c>
      <c r="K56" s="8">
        <f t="shared" si="26"/>
        <v>-2.9156591292162517</v>
      </c>
      <c r="L56" s="8">
        <f t="shared" si="26"/>
        <v>-3.3476086298408916</v>
      </c>
      <c r="M56" s="8">
        <f t="shared" si="26"/>
        <v>-3.758230062607197</v>
      </c>
      <c r="O56">
        <v>140</v>
      </c>
      <c r="P56" s="6">
        <f t="shared" si="27"/>
        <v>498.0702220023268</v>
      </c>
      <c r="Q56" s="6">
        <f t="shared" si="27"/>
        <v>366.7221626445371</v>
      </c>
      <c r="R56" s="6">
        <f t="shared" si="27"/>
        <v>289.00620764702217</v>
      </c>
      <c r="S56" s="6">
        <f t="shared" si="27"/>
        <v>250.9577713461549</v>
      </c>
      <c r="T56" s="6">
        <f t="shared" si="27"/>
        <v>218.57612343052097</v>
      </c>
      <c r="U56" s="6">
        <f t="shared" si="27"/>
        <v>194.69465809274152</v>
      </c>
    </row>
    <row r="57" spans="7:21" ht="12.75">
      <c r="G57" s="14">
        <v>9500</v>
      </c>
      <c r="H57" s="8">
        <f t="shared" si="26"/>
        <v>-1.5507004624212186</v>
      </c>
      <c r="I57" s="8">
        <f t="shared" si="26"/>
        <v>-2.1061113896349752</v>
      </c>
      <c r="J57" s="8">
        <f t="shared" si="26"/>
        <v>-2.672460670881378</v>
      </c>
      <c r="K57" s="8">
        <f t="shared" si="26"/>
        <v>-3.077640191950465</v>
      </c>
      <c r="L57" s="8">
        <f t="shared" si="26"/>
        <v>-3.5335868870542697</v>
      </c>
      <c r="M57" s="8">
        <f t="shared" si="26"/>
        <v>-3.9670206216409554</v>
      </c>
      <c r="O57">
        <v>150</v>
      </c>
      <c r="P57" s="6">
        <f t="shared" si="27"/>
        <v>533.6466664310647</v>
      </c>
      <c r="Q57" s="6">
        <f t="shared" si="27"/>
        <v>392.91660283343117</v>
      </c>
      <c r="R57" s="6">
        <f t="shared" si="27"/>
        <v>309.6495081932371</v>
      </c>
      <c r="S57" s="6">
        <f t="shared" si="27"/>
        <v>268.8833264423065</v>
      </c>
      <c r="T57" s="6">
        <f t="shared" si="27"/>
        <v>234.18870367555792</v>
      </c>
      <c r="U57" s="6">
        <f t="shared" si="27"/>
        <v>208.60141938507877</v>
      </c>
    </row>
    <row r="58" spans="7:21" ht="12.75">
      <c r="G58" s="22">
        <v>10000</v>
      </c>
      <c r="H58" s="23">
        <f aca="true" t="shared" si="28" ref="H58:M58">H38-H18</f>
        <v>-1.6323162762328423</v>
      </c>
      <c r="I58" s="23">
        <f t="shared" si="28"/>
        <v>-2.21695935751049</v>
      </c>
      <c r="J58" s="23">
        <f t="shared" si="28"/>
        <v>-2.8131164956646018</v>
      </c>
      <c r="K58" s="23">
        <f t="shared" si="28"/>
        <v>-3.2396212546846925</v>
      </c>
      <c r="L58" s="23">
        <f t="shared" si="28"/>
        <v>-3.7195651442676194</v>
      </c>
      <c r="M58" s="23">
        <f t="shared" si="28"/>
        <v>-4.175811180674685</v>
      </c>
      <c r="O58">
        <v>160</v>
      </c>
      <c r="P58" s="6">
        <f aca="true" t="shared" si="29" ref="P58:U58">P38-P18</f>
        <v>569.2231108598025</v>
      </c>
      <c r="Q58" s="6">
        <f t="shared" si="29"/>
        <v>419.11104302232707</v>
      </c>
      <c r="R58" s="6">
        <f t="shared" si="29"/>
        <v>330.29280873945027</v>
      </c>
      <c r="S58" s="6">
        <f t="shared" si="29"/>
        <v>286.8088815384617</v>
      </c>
      <c r="T58" s="6">
        <f t="shared" si="29"/>
        <v>249.80128392059487</v>
      </c>
      <c r="U58" s="6">
        <f t="shared" si="29"/>
        <v>222.50818067741784</v>
      </c>
    </row>
    <row r="59" spans="7:21" ht="12.75">
      <c r="G59" s="15">
        <v>10200</v>
      </c>
      <c r="H59" s="5">
        <f aca="true" t="shared" si="30" ref="H59:M59">H39-H19</f>
        <v>-1.6649626017575088</v>
      </c>
      <c r="I59" s="5">
        <f t="shared" si="30"/>
        <v>-2.2612985446607183</v>
      </c>
      <c r="J59" s="5">
        <f t="shared" si="30"/>
        <v>-2.8693788255778827</v>
      </c>
      <c r="K59" s="5">
        <f t="shared" si="30"/>
        <v>-3.3044136797784347</v>
      </c>
      <c r="L59" s="5">
        <f t="shared" si="30"/>
        <v>-3.7939564471529934</v>
      </c>
      <c r="M59" s="5">
        <f t="shared" si="30"/>
        <v>-4.2593274042882</v>
      </c>
      <c r="O59">
        <v>170</v>
      </c>
      <c r="P59" s="6">
        <f aca="true" t="shared" si="31" ref="P59:U59">P39-P19</f>
        <v>604.7995552885368</v>
      </c>
      <c r="Q59" s="6">
        <f t="shared" si="31"/>
        <v>445.3054832112248</v>
      </c>
      <c r="R59" s="6">
        <f t="shared" si="31"/>
        <v>350.93610928566704</v>
      </c>
      <c r="S59" s="6">
        <f t="shared" si="31"/>
        <v>304.7344366346151</v>
      </c>
      <c r="T59" s="6">
        <f t="shared" si="31"/>
        <v>265.4138641656318</v>
      </c>
      <c r="U59" s="6">
        <f t="shared" si="31"/>
        <v>236.4149419697569</v>
      </c>
    </row>
  </sheetData>
  <mergeCells count="17">
    <mergeCell ref="B24:C24"/>
    <mergeCell ref="B25:C25"/>
    <mergeCell ref="B30:C30"/>
    <mergeCell ref="B31:C31"/>
    <mergeCell ref="P1:U1"/>
    <mergeCell ref="P21:U21"/>
    <mergeCell ref="B2:D2"/>
    <mergeCell ref="B13:D13"/>
    <mergeCell ref="H21:M21"/>
    <mergeCell ref="H1:M1"/>
    <mergeCell ref="O41:U41"/>
    <mergeCell ref="H41:M41"/>
    <mergeCell ref="B26:C26"/>
    <mergeCell ref="B27:C27"/>
    <mergeCell ref="B29:C29"/>
    <mergeCell ref="B32:C32"/>
    <mergeCell ref="B33:C33"/>
  </mergeCells>
  <conditionalFormatting sqref="P3:U39">
    <cfRule type="cellIs" priority="1" dxfId="0" operator="between" stopIfTrue="1">
      <formula>9600</formula>
      <formula>10500</formula>
    </cfRule>
  </conditionalFormatting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4">
      <selection activeCell="A32" sqref="A32"/>
    </sheetView>
  </sheetViews>
  <sheetFormatPr defaultColWidth="9.140625" defaultRowHeight="12.75"/>
  <cols>
    <col min="1" max="1" width="55.421875" style="0" customWidth="1"/>
    <col min="2" max="2" width="3.421875" style="0" customWidth="1"/>
    <col min="3" max="3" width="4.140625" style="0" bestFit="1" customWidth="1"/>
    <col min="5" max="5" width="12.00390625" style="25" bestFit="1" customWidth="1"/>
  </cols>
  <sheetData>
    <row r="1" spans="3:5" ht="12.75">
      <c r="C1" s="17" t="s">
        <v>11</v>
      </c>
      <c r="E1" s="24" t="s">
        <v>31</v>
      </c>
    </row>
    <row r="2" spans="1:5" ht="12.75">
      <c r="A2" s="18" t="s">
        <v>32</v>
      </c>
      <c r="B2" s="19" t="s">
        <v>33</v>
      </c>
      <c r="C2" s="20">
        <v>609</v>
      </c>
      <c r="E2" s="25">
        <f>C2/24.4</f>
        <v>24.959016393442624</v>
      </c>
    </row>
    <row r="3" spans="1:5" ht="12.75">
      <c r="A3" s="18" t="s">
        <v>34</v>
      </c>
      <c r="B3" s="19" t="s">
        <v>33</v>
      </c>
      <c r="C3" s="20">
        <v>634</v>
      </c>
      <c r="E3" s="25">
        <f aca="true" t="shared" si="0" ref="E3:E31">C3/24.4</f>
        <v>25.98360655737705</v>
      </c>
    </row>
    <row r="4" spans="1:5" ht="12.75">
      <c r="A4" s="11"/>
      <c r="B4" s="11"/>
      <c r="C4" s="21"/>
      <c r="E4" s="25">
        <f t="shared" si="0"/>
        <v>0</v>
      </c>
    </row>
    <row r="5" spans="1:5" ht="12.75">
      <c r="A5" t="s">
        <v>35</v>
      </c>
      <c r="C5" s="17">
        <v>603</v>
      </c>
      <c r="E5" s="25">
        <f t="shared" si="0"/>
        <v>24.713114754098363</v>
      </c>
    </row>
    <row r="6" spans="1:5" ht="12.75">
      <c r="A6" t="s">
        <v>36</v>
      </c>
      <c r="C6" s="17">
        <v>631</v>
      </c>
      <c r="E6" s="25">
        <f t="shared" si="0"/>
        <v>25.86065573770492</v>
      </c>
    </row>
    <row r="7" spans="1:3" ht="12.75">
      <c r="A7" s="28" t="s">
        <v>63</v>
      </c>
      <c r="C7" s="17"/>
    </row>
    <row r="8" spans="1:5" ht="12.75">
      <c r="A8" t="s">
        <v>37</v>
      </c>
      <c r="C8" s="17">
        <v>603</v>
      </c>
      <c r="E8" s="25">
        <f t="shared" si="0"/>
        <v>24.713114754098363</v>
      </c>
    </row>
    <row r="9" spans="1:5" ht="12.75">
      <c r="A9" t="s">
        <v>38</v>
      </c>
      <c r="C9" s="17">
        <v>636</v>
      </c>
      <c r="E9" s="25">
        <f t="shared" si="0"/>
        <v>26.065573770491806</v>
      </c>
    </row>
    <row r="10" spans="1:5" ht="12.75">
      <c r="A10" t="s">
        <v>39</v>
      </c>
      <c r="C10" s="17">
        <v>631</v>
      </c>
      <c r="E10" s="25">
        <f t="shared" si="0"/>
        <v>25.86065573770492</v>
      </c>
    </row>
    <row r="11" spans="1:5" ht="12.75">
      <c r="A11" t="s">
        <v>40</v>
      </c>
      <c r="C11" s="17">
        <v>603</v>
      </c>
      <c r="E11" s="25">
        <f t="shared" si="0"/>
        <v>24.713114754098363</v>
      </c>
    </row>
    <row r="12" spans="1:5" ht="12.75">
      <c r="A12" t="s">
        <v>41</v>
      </c>
      <c r="C12" s="17">
        <v>643</v>
      </c>
      <c r="E12" s="25">
        <f t="shared" si="0"/>
        <v>26.352459016393443</v>
      </c>
    </row>
    <row r="13" spans="1:5" ht="12.75">
      <c r="A13" t="s">
        <v>42</v>
      </c>
      <c r="C13" s="17">
        <v>598</v>
      </c>
      <c r="E13" s="25">
        <f t="shared" si="0"/>
        <v>24.508196721311478</v>
      </c>
    </row>
    <row r="14" spans="1:5" ht="12.75">
      <c r="A14" t="s">
        <v>43</v>
      </c>
      <c r="C14" s="17">
        <v>647</v>
      </c>
      <c r="E14" s="25">
        <f t="shared" si="0"/>
        <v>26.516393442622952</v>
      </c>
    </row>
    <row r="15" spans="1:5" ht="12.75">
      <c r="A15" t="s">
        <v>44</v>
      </c>
      <c r="C15" s="17">
        <v>599</v>
      </c>
      <c r="E15" s="25">
        <f t="shared" si="0"/>
        <v>24.549180327868854</v>
      </c>
    </row>
    <row r="16" spans="1:5" ht="12.75">
      <c r="A16" t="s">
        <v>45</v>
      </c>
      <c r="C16" s="17">
        <v>602</v>
      </c>
      <c r="E16" s="25">
        <f t="shared" si="0"/>
        <v>24.672131147540984</v>
      </c>
    </row>
    <row r="17" spans="1:5" ht="12.75">
      <c r="A17" t="s">
        <v>46</v>
      </c>
      <c r="C17" s="17">
        <v>643</v>
      </c>
      <c r="E17" s="25">
        <f t="shared" si="0"/>
        <v>26.352459016393443</v>
      </c>
    </row>
    <row r="18" spans="1:3" ht="12.75">
      <c r="A18" s="28" t="s">
        <v>63</v>
      </c>
      <c r="C18" s="17"/>
    </row>
    <row r="19" spans="1:5" ht="12.75">
      <c r="A19" t="s">
        <v>47</v>
      </c>
      <c r="C19" s="17">
        <v>599</v>
      </c>
      <c r="E19" s="25">
        <f t="shared" si="0"/>
        <v>24.549180327868854</v>
      </c>
    </row>
    <row r="20" spans="1:5" ht="12.75">
      <c r="A20" t="s">
        <v>48</v>
      </c>
      <c r="C20" s="17">
        <v>638</v>
      </c>
      <c r="E20" s="25">
        <f t="shared" si="0"/>
        <v>26.147540983606557</v>
      </c>
    </row>
    <row r="21" spans="1:3" ht="12.75">
      <c r="A21" s="28" t="s">
        <v>63</v>
      </c>
      <c r="C21" s="17"/>
    </row>
    <row r="22" spans="1:5" ht="12.75">
      <c r="A22" t="s">
        <v>49</v>
      </c>
      <c r="C22" s="17">
        <v>599</v>
      </c>
      <c r="E22" s="25">
        <f t="shared" si="0"/>
        <v>24.549180327868854</v>
      </c>
    </row>
    <row r="23" spans="1:5" ht="12.75">
      <c r="A23" t="s">
        <v>50</v>
      </c>
      <c r="C23" s="17">
        <v>639</v>
      </c>
      <c r="E23" s="25">
        <f t="shared" si="0"/>
        <v>26.188524590163937</v>
      </c>
    </row>
    <row r="24" spans="1:3" ht="12.75">
      <c r="A24" s="28" t="s">
        <v>63</v>
      </c>
      <c r="C24" s="17"/>
    </row>
    <row r="25" spans="1:5" ht="12.75">
      <c r="A25" t="s">
        <v>51</v>
      </c>
      <c r="C25" s="17">
        <v>598</v>
      </c>
      <c r="E25" s="25">
        <f t="shared" si="0"/>
        <v>24.508196721311478</v>
      </c>
    </row>
    <row r="26" spans="1:5" ht="12.75">
      <c r="A26" t="s">
        <v>52</v>
      </c>
      <c r="C26" s="17">
        <v>640</v>
      </c>
      <c r="E26" s="25">
        <f t="shared" si="0"/>
        <v>26.229508196721312</v>
      </c>
    </row>
    <row r="27" spans="1:3" ht="12.75">
      <c r="A27" s="28" t="s">
        <v>63</v>
      </c>
      <c r="C27" s="17"/>
    </row>
    <row r="28" spans="1:5" ht="12.75">
      <c r="A28" t="s">
        <v>53</v>
      </c>
      <c r="C28" s="17">
        <v>602</v>
      </c>
      <c r="E28" s="25">
        <f t="shared" si="0"/>
        <v>24.672131147540984</v>
      </c>
    </row>
    <row r="29" spans="1:5" ht="12.75">
      <c r="A29" t="s">
        <v>54</v>
      </c>
      <c r="C29" s="17">
        <v>634</v>
      </c>
      <c r="E29" s="25">
        <f t="shared" si="0"/>
        <v>25.98360655737705</v>
      </c>
    </row>
    <row r="30" spans="1:5" ht="12.75">
      <c r="A30" t="s">
        <v>32</v>
      </c>
      <c r="C30" s="17">
        <v>609</v>
      </c>
      <c r="E30" s="25">
        <f t="shared" si="0"/>
        <v>24.959016393442624</v>
      </c>
    </row>
    <row r="31" spans="1:5" ht="12.75">
      <c r="A31" t="s">
        <v>34</v>
      </c>
      <c r="C31" s="17">
        <v>634</v>
      </c>
      <c r="E31" s="25">
        <f t="shared" si="0"/>
        <v>25.98360655737705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88.28125" style="31" customWidth="1"/>
    <col min="2" max="16384" width="9.140625" style="31" customWidth="1"/>
  </cols>
  <sheetData>
    <row r="1" ht="60">
      <c r="A1" s="30" t="s">
        <v>64</v>
      </c>
    </row>
    <row r="2" ht="12.75">
      <c r="A2" s="32" t="s">
        <v>65</v>
      </c>
    </row>
    <row r="3" ht="12.75">
      <c r="A3" s="32"/>
    </row>
    <row r="4" ht="12.75">
      <c r="A4" s="33" t="s">
        <v>59</v>
      </c>
    </row>
    <row r="5" ht="12.75">
      <c r="A5" s="33" t="s">
        <v>60</v>
      </c>
    </row>
    <row r="6" ht="25.5">
      <c r="A6" s="33" t="s">
        <v>62</v>
      </c>
    </row>
    <row r="7" ht="12.75">
      <c r="A7" s="33"/>
    </row>
    <row r="8" ht="12.75">
      <c r="A8" s="33" t="s">
        <v>67</v>
      </c>
    </row>
    <row r="9" ht="12.75">
      <c r="A9" s="33" t="s">
        <v>68</v>
      </c>
    </row>
    <row r="10" ht="12.75">
      <c r="A10" s="33" t="s">
        <v>66</v>
      </c>
    </row>
    <row r="11" ht="12.75">
      <c r="A11" s="33"/>
    </row>
    <row r="12" ht="12.75">
      <c r="A12" s="33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vburns@olagrande.net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much Better Gearing Calculator</dc:title>
  <dc:subject>RC51 Gearing Claculator</dc:subject>
  <dc:creator>V. V. Burns - Ja Mata</dc:creator>
  <cp:keywords/>
  <dc:description/>
  <cp:lastModifiedBy>SYNNEX Information Technologies</cp:lastModifiedBy>
  <cp:lastPrinted>2002-09-16T23:58:44Z</cp:lastPrinted>
  <dcterms:created xsi:type="dcterms:W3CDTF">1999-09-19T10:57:26Z</dcterms:created>
  <dcterms:modified xsi:type="dcterms:W3CDTF">2002-10-29T00:34:44Z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